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24226"/>
  <mc:AlternateContent xmlns:mc="http://schemas.openxmlformats.org/markup-compatibility/2006">
    <mc:Choice Requires="x15">
      <x15ac:absPath xmlns:x15ac="http://schemas.microsoft.com/office/spreadsheetml/2010/11/ac" url="Y:\KINNISVARATALITUS\Kristel\1 ÜÜRILEPINGUD\2024\Tallinna vangla\Ehte 9, Haapsalu\"/>
    </mc:Choice>
  </mc:AlternateContent>
  <xr:revisionPtr revIDLastSave="0" documentId="13_ncr:1_{3FD4720B-5DA6-48E9-9B5E-7B740668696A}" xr6:coauthVersionLast="47" xr6:coauthVersionMax="47" xr10:uidLastSave="{00000000-0000-0000-0000-000000000000}"/>
  <bookViews>
    <workbookView xWindow="-120" yWindow="-120" windowWidth="29040" windowHeight="17640" tabRatio="842" xr2:uid="{00000000-000D-0000-FFFF-FFFF00000000}"/>
  </bookViews>
  <sheets>
    <sheet name="Lisa 3" sheetId="4" r:id="rId1"/>
    <sheet name="Annuiteetgraafik BIL" sheetId="5" r:id="rId2"/>
    <sheet name="Annuiteetgraafik PP (lisa 6.1)" sheetId="6"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9" i="5" l="1"/>
  <c r="B17" i="6" l="1"/>
  <c r="D16" i="6"/>
  <c r="B16" i="6"/>
  <c r="A16" i="6"/>
  <c r="E15" i="6"/>
  <c r="D15" i="6"/>
  <c r="F15" i="6" s="1"/>
  <c r="F14" i="4" s="1"/>
  <c r="E14" i="4" s="1"/>
  <c r="B15" i="6"/>
  <c r="C15" i="6" s="1"/>
  <c r="A15" i="6"/>
  <c r="D8" i="6"/>
  <c r="D9" i="6" s="1"/>
  <c r="G15" i="6" l="1"/>
  <c r="C16" i="6" s="1"/>
  <c r="A17" i="6"/>
  <c r="D17" i="6"/>
  <c r="F17" i="6" s="1"/>
  <c r="E17" i="6"/>
  <c r="B18" i="6"/>
  <c r="E16" i="6"/>
  <c r="G16" i="6" l="1"/>
  <c r="C17" i="6" s="1"/>
  <c r="G17" i="6" s="1"/>
  <c r="C18" i="6" s="1"/>
  <c r="G18" i="6" s="1"/>
  <c r="F16" i="6"/>
  <c r="E18" i="6"/>
  <c r="D18" i="6"/>
  <c r="F18" i="6" s="1"/>
  <c r="B19" i="6"/>
  <c r="A18" i="6"/>
  <c r="B20" i="6" l="1"/>
  <c r="C19" i="6"/>
  <c r="G19" i="6" s="1"/>
  <c r="E19" i="6"/>
  <c r="D19" i="6"/>
  <c r="F19" i="6" s="1"/>
  <c r="A19" i="6"/>
  <c r="D20" i="6" l="1"/>
  <c r="C20" i="6"/>
  <c r="A20" i="6"/>
  <c r="B21" i="6"/>
  <c r="E20" i="6"/>
  <c r="F20" i="6" s="1"/>
  <c r="G20" i="6" l="1"/>
  <c r="B22" i="6"/>
  <c r="E21" i="6"/>
  <c r="D21" i="6"/>
  <c r="C21" i="6"/>
  <c r="A21" i="6"/>
  <c r="G21" i="6" l="1"/>
  <c r="F21" i="6"/>
  <c r="A22" i="6"/>
  <c r="C22" i="6"/>
  <c r="E22" i="6"/>
  <c r="G22" i="6" s="1"/>
  <c r="B23" i="6"/>
  <c r="D22" i="6"/>
  <c r="F22" i="6" s="1"/>
  <c r="E23" i="6" l="1"/>
  <c r="D23" i="6"/>
  <c r="F23" i="6" s="1"/>
  <c r="B24" i="6"/>
  <c r="C23" i="6"/>
  <c r="G23" i="6" s="1"/>
  <c r="A23" i="6"/>
  <c r="B25" i="6" l="1"/>
  <c r="D24" i="6"/>
  <c r="C24" i="6"/>
  <c r="A24" i="6"/>
  <c r="E24" i="6"/>
  <c r="F24" i="6" s="1"/>
  <c r="G24" i="6" l="1"/>
  <c r="E25" i="6"/>
  <c r="D25" i="6"/>
  <c r="F25" i="6" s="1"/>
  <c r="C25" i="6"/>
  <c r="B26" i="6"/>
  <c r="G25" i="6"/>
  <c r="A25" i="6"/>
  <c r="B27" i="6" l="1"/>
  <c r="E26" i="6"/>
  <c r="D26" i="6"/>
  <c r="F26" i="6" s="1"/>
  <c r="C26" i="6"/>
  <c r="G26" i="6" s="1"/>
  <c r="A26" i="6"/>
  <c r="C27" i="6" l="1"/>
  <c r="A27" i="6"/>
  <c r="D27" i="6"/>
  <c r="F27" i="6" s="1"/>
  <c r="E27" i="6"/>
  <c r="G27" i="6" s="1"/>
  <c r="B28" i="6"/>
  <c r="E28" i="6" l="1"/>
  <c r="B29" i="6"/>
  <c r="D28" i="6"/>
  <c r="F28" i="6" s="1"/>
  <c r="C28" i="6"/>
  <c r="G28" i="6" s="1"/>
  <c r="A28" i="6"/>
  <c r="A29" i="6" l="1"/>
  <c r="E29" i="6"/>
  <c r="G29" i="6" s="1"/>
  <c r="D29" i="6"/>
  <c r="F29" i="6" s="1"/>
  <c r="C29" i="6"/>
  <c r="B30" i="6"/>
  <c r="E30" i="6" l="1"/>
  <c r="D30" i="6"/>
  <c r="F30" i="6" s="1"/>
  <c r="C30" i="6"/>
  <c r="B31" i="6"/>
  <c r="A30" i="6"/>
  <c r="G30" i="6"/>
  <c r="B32" i="6" l="1"/>
  <c r="E31" i="6"/>
  <c r="D31" i="6"/>
  <c r="F31" i="6" s="1"/>
  <c r="C31" i="6"/>
  <c r="G31" i="6" s="1"/>
  <c r="A31" i="6"/>
  <c r="D32" i="6" l="1"/>
  <c r="C32" i="6"/>
  <c r="A32" i="6"/>
  <c r="B33" i="6"/>
  <c r="E32" i="6"/>
  <c r="G32" i="6" s="1"/>
  <c r="B34" i="6" l="1"/>
  <c r="E33" i="6"/>
  <c r="D33" i="6"/>
  <c r="F33" i="6" s="1"/>
  <c r="A33" i="6"/>
  <c r="C33" i="6"/>
  <c r="F32" i="6"/>
  <c r="G33" i="6" l="1"/>
  <c r="A34" i="6"/>
  <c r="E34" i="6"/>
  <c r="D34" i="6"/>
  <c r="F34" i="6" s="1"/>
  <c r="C34" i="6"/>
  <c r="B35" i="6"/>
  <c r="G34" i="6"/>
  <c r="E35" i="6" l="1"/>
  <c r="D35" i="6"/>
  <c r="F35" i="6" s="1"/>
  <c r="B36" i="6"/>
  <c r="C35" i="6"/>
  <c r="G35" i="6" s="1"/>
  <c r="A35" i="6"/>
  <c r="B37" i="6" l="1"/>
  <c r="E36" i="6"/>
  <c r="D36" i="6"/>
  <c r="F36" i="6" s="1"/>
  <c r="C36" i="6"/>
  <c r="G36" i="6" s="1"/>
  <c r="A36" i="6"/>
  <c r="E37" i="6" l="1"/>
  <c r="D37" i="6"/>
  <c r="C37" i="6"/>
  <c r="A37" i="6"/>
  <c r="F37" i="6"/>
  <c r="B38" i="6"/>
  <c r="G37" i="6"/>
  <c r="B39" i="6" l="1"/>
  <c r="E38" i="6"/>
  <c r="A38" i="6"/>
  <c r="D38" i="6"/>
  <c r="F38" i="6" s="1"/>
  <c r="C38" i="6"/>
  <c r="G38" i="6" s="1"/>
  <c r="C39" i="6" l="1"/>
  <c r="A39" i="6"/>
  <c r="E39" i="6"/>
  <c r="G39" i="6" s="1"/>
  <c r="D39" i="6"/>
  <c r="F39" i="6" s="1"/>
  <c r="B40" i="6"/>
  <c r="E40" i="6" l="1"/>
  <c r="D40" i="6"/>
  <c r="C40" i="6"/>
  <c r="B41" i="6"/>
  <c r="A40" i="6"/>
  <c r="G40" i="6" l="1"/>
  <c r="F40" i="6"/>
  <c r="A41" i="6"/>
  <c r="B42" i="6"/>
  <c r="E41" i="6"/>
  <c r="D41" i="6"/>
  <c r="F41" i="6" s="1"/>
  <c r="C41" i="6"/>
  <c r="G41" i="6" l="1"/>
  <c r="E42" i="6"/>
  <c r="D42" i="6"/>
  <c r="F42" i="6" s="1"/>
  <c r="C42" i="6"/>
  <c r="A42" i="6"/>
  <c r="B43" i="6"/>
  <c r="G42" i="6"/>
  <c r="B44" i="6" l="1"/>
  <c r="C43" i="6"/>
  <c r="A43" i="6"/>
  <c r="E43" i="6"/>
  <c r="D43" i="6"/>
  <c r="F43" i="6" s="1"/>
  <c r="G43" i="6" l="1"/>
  <c r="D44" i="6"/>
  <c r="C44" i="6"/>
  <c r="A44" i="6"/>
  <c r="E44" i="6"/>
  <c r="G44" i="6" s="1"/>
  <c r="B45" i="6"/>
  <c r="F44" i="6" l="1"/>
  <c r="B46" i="6"/>
  <c r="A45" i="6"/>
  <c r="C45" i="6"/>
  <c r="E45" i="6"/>
  <c r="D45" i="6"/>
  <c r="F45" i="6" l="1"/>
  <c r="G45" i="6"/>
  <c r="A46" i="6"/>
  <c r="B47" i="6"/>
  <c r="E46" i="6"/>
  <c r="D46" i="6"/>
  <c r="F46" i="6" s="1"/>
  <c r="C46" i="6"/>
  <c r="G46" i="6" s="1"/>
  <c r="E47" i="6" l="1"/>
  <c r="D47" i="6"/>
  <c r="F47" i="6" s="1"/>
  <c r="C47" i="6"/>
  <c r="A47" i="6"/>
  <c r="B48" i="6"/>
  <c r="G47" i="6" l="1"/>
  <c r="B49" i="6"/>
  <c r="C48" i="6"/>
  <c r="D48" i="6"/>
  <c r="F48" i="6" s="1"/>
  <c r="E48" i="6"/>
  <c r="A48" i="6"/>
  <c r="G48" i="6" l="1"/>
  <c r="E49" i="6"/>
  <c r="D49" i="6"/>
  <c r="C49" i="6"/>
  <c r="B50" i="6"/>
  <c r="G49" i="6"/>
  <c r="F49" i="6"/>
  <c r="A49" i="6"/>
  <c r="B51" i="6" l="1"/>
  <c r="A50" i="6"/>
  <c r="C50" i="6"/>
  <c r="E50" i="6"/>
  <c r="D50" i="6"/>
  <c r="F50" i="6" s="1"/>
  <c r="G50" i="6" l="1"/>
  <c r="C51" i="6"/>
  <c r="A51" i="6"/>
  <c r="B52" i="6"/>
  <c r="E51" i="6"/>
  <c r="G51" i="6" s="1"/>
  <c r="D51" i="6"/>
  <c r="F51" i="6" s="1"/>
  <c r="E52" i="6" l="1"/>
  <c r="D52" i="6"/>
  <c r="F52" i="6" s="1"/>
  <c r="C52" i="6"/>
  <c r="G52" i="6" s="1"/>
  <c r="A52" i="6"/>
  <c r="B53" i="6"/>
  <c r="A53" i="6" l="1"/>
  <c r="C53" i="6"/>
  <c r="B54" i="6"/>
  <c r="D53" i="6"/>
  <c r="E53" i="6"/>
  <c r="G53" i="6" s="1"/>
  <c r="F53" i="6" l="1"/>
  <c r="E54" i="6"/>
  <c r="D54" i="6"/>
  <c r="F54" i="6" s="1"/>
  <c r="C54" i="6"/>
  <c r="G54" i="6" s="1"/>
  <c r="B55" i="6"/>
  <c r="A54" i="6"/>
  <c r="B56" i="6" l="1"/>
  <c r="C55" i="6"/>
  <c r="A55" i="6"/>
  <c r="D55" i="6"/>
  <c r="F55" i="6" s="1"/>
  <c r="E55" i="6"/>
  <c r="G55" i="6" s="1"/>
  <c r="D56" i="6" l="1"/>
  <c r="C56" i="6"/>
  <c r="A56" i="6"/>
  <c r="B57" i="6"/>
  <c r="E56" i="6"/>
  <c r="G56" i="6" s="1"/>
  <c r="F56" i="6" l="1"/>
  <c r="B58" i="6"/>
  <c r="E57" i="6"/>
  <c r="D57" i="6"/>
  <c r="F57" i="6" s="1"/>
  <c r="C57" i="6"/>
  <c r="G57" i="6" s="1"/>
  <c r="A57" i="6"/>
  <c r="A58" i="6" l="1"/>
  <c r="B59" i="6"/>
  <c r="E58" i="6"/>
  <c r="G58" i="6" s="1"/>
  <c r="C58" i="6"/>
  <c r="D58" i="6"/>
  <c r="F58" i="6" s="1"/>
  <c r="E59" i="6" l="1"/>
  <c r="D59" i="6"/>
  <c r="F59" i="6" s="1"/>
  <c r="B60" i="6"/>
  <c r="C59" i="6"/>
  <c r="G59" i="6" s="1"/>
  <c r="A59" i="6"/>
  <c r="B61" i="6" l="1"/>
  <c r="D60" i="6"/>
  <c r="C60" i="6"/>
  <c r="A60" i="6"/>
  <c r="E60" i="6"/>
  <c r="G60" i="6" s="1"/>
  <c r="F60" i="6" l="1"/>
  <c r="E61" i="6"/>
  <c r="D61" i="6"/>
  <c r="F61" i="6" s="1"/>
  <c r="C61" i="6"/>
  <c r="B62" i="6"/>
  <c r="A61" i="6"/>
  <c r="G61" i="6"/>
  <c r="B63" i="6" l="1"/>
  <c r="E62" i="6"/>
  <c r="D62" i="6"/>
  <c r="F62" i="6" s="1"/>
  <c r="C62" i="6"/>
  <c r="G62" i="6" s="1"/>
  <c r="A62" i="6"/>
  <c r="C63" i="6" l="1"/>
  <c r="A63" i="6"/>
  <c r="D63" i="6"/>
  <c r="B64" i="6"/>
  <c r="E63" i="6"/>
  <c r="G63" i="6" s="1"/>
  <c r="E64" i="6" l="1"/>
  <c r="B65" i="6"/>
  <c r="D64" i="6"/>
  <c r="F64" i="6" s="1"/>
  <c r="C64" i="6"/>
  <c r="G64" i="6" s="1"/>
  <c r="A64" i="6"/>
  <c r="F63" i="6"/>
  <c r="A65" i="6" l="1"/>
  <c r="E65" i="6"/>
  <c r="D65" i="6"/>
  <c r="F65" i="6" s="1"/>
  <c r="C65" i="6"/>
  <c r="G65" i="6" s="1"/>
  <c r="B66" i="6"/>
  <c r="E66" i="6" l="1"/>
  <c r="D66" i="6"/>
  <c r="F66" i="6" s="1"/>
  <c r="C66" i="6"/>
  <c r="B67" i="6"/>
  <c r="A66" i="6"/>
  <c r="G66" i="6"/>
  <c r="B68" i="6" l="1"/>
  <c r="E67" i="6"/>
  <c r="D67" i="6"/>
  <c r="F67" i="6" s="1"/>
  <c r="C67" i="6"/>
  <c r="G67" i="6" s="1"/>
  <c r="A67" i="6"/>
  <c r="D68" i="6" l="1"/>
  <c r="C68" i="6"/>
  <c r="A68" i="6"/>
  <c r="E68" i="6"/>
  <c r="G68" i="6" s="1"/>
  <c r="B69" i="6"/>
  <c r="B70" i="6" l="1"/>
  <c r="E69" i="6"/>
  <c r="D69" i="6"/>
  <c r="F69" i="6" s="1"/>
  <c r="C69" i="6"/>
  <c r="G69" i="6" s="1"/>
  <c r="A69" i="6"/>
  <c r="F68" i="6"/>
  <c r="A70" i="6" l="1"/>
  <c r="E70" i="6"/>
  <c r="D70" i="6"/>
  <c r="F70" i="6" s="1"/>
  <c r="C70" i="6"/>
  <c r="B71" i="6"/>
  <c r="G70" i="6"/>
  <c r="E71" i="6" l="1"/>
  <c r="D71" i="6"/>
  <c r="F71" i="6" s="1"/>
  <c r="C71" i="6"/>
  <c r="G71" i="6" s="1"/>
  <c r="A71" i="6"/>
  <c r="B72" i="6"/>
  <c r="B73" i="6" l="1"/>
  <c r="E72" i="6"/>
  <c r="D72" i="6"/>
  <c r="F72" i="6" s="1"/>
  <c r="C72" i="6"/>
  <c r="G72" i="6" s="1"/>
  <c r="A72" i="6"/>
  <c r="B74" i="6" l="1"/>
  <c r="E73" i="6"/>
  <c r="D73" i="6"/>
  <c r="F73" i="6" s="1"/>
  <c r="C73" i="6"/>
  <c r="G73" i="6" s="1"/>
  <c r="A73" i="6"/>
  <c r="E74" i="6" l="1"/>
  <c r="D74" i="6"/>
  <c r="F74" i="6" s="1"/>
  <c r="C74" i="6"/>
  <c r="G74" i="6" s="1"/>
  <c r="A74" i="6"/>
  <c r="E24" i="4" l="1"/>
  <c r="E25" i="4"/>
  <c r="E26" i="4"/>
  <c r="E27" i="4"/>
  <c r="E22" i="4"/>
  <c r="F15" i="4"/>
  <c r="E16" i="4"/>
  <c r="E17" i="4"/>
  <c r="E18" i="4"/>
  <c r="E10" i="5" l="1"/>
  <c r="F4" i="5" l="1"/>
  <c r="M7" i="5"/>
  <c r="E28" i="4"/>
  <c r="D8" i="5"/>
  <c r="A17" i="5"/>
  <c r="A18" i="5"/>
  <c r="A19" i="5" s="1"/>
  <c r="A20" i="5" s="1"/>
  <c r="A21" i="5" s="1"/>
  <c r="A22" i="5" s="1"/>
  <c r="A23" i="5" s="1"/>
  <c r="A24" i="5" s="1"/>
  <c r="A25" i="5" s="1"/>
  <c r="A26" i="5" s="1"/>
  <c r="A27" i="5" s="1"/>
  <c r="A28" i="5" s="1"/>
  <c r="A29" i="5" s="1"/>
  <c r="A30" i="5" s="1"/>
  <c r="A31" i="5" s="1"/>
  <c r="A32" i="5" s="1"/>
  <c r="A33" i="5" s="1"/>
  <c r="A34" i="5" s="1"/>
  <c r="A35" i="5" s="1"/>
  <c r="A36" i="5" s="1"/>
  <c r="A37" i="5" s="1"/>
  <c r="A38" i="5" s="1"/>
  <c r="A39" i="5" s="1"/>
  <c r="A40" i="5" s="1"/>
  <c r="M8" i="5" l="1"/>
  <c r="F28" i="4"/>
  <c r="M4" i="5"/>
  <c r="M6" i="5"/>
  <c r="M5" i="5"/>
  <c r="E12" i="5" l="1"/>
  <c r="E11" i="5"/>
  <c r="C17" i="5" l="1"/>
  <c r="E17" i="5"/>
  <c r="D17" i="5"/>
  <c r="F17" i="5"/>
  <c r="F18" i="5" l="1"/>
  <c r="F13" i="4"/>
  <c r="E13" i="4" s="1"/>
  <c r="G17" i="5"/>
  <c r="C18" i="5" s="1"/>
  <c r="F19" i="5" l="1"/>
  <c r="E19" i="4"/>
  <c r="E30" i="4" s="1"/>
  <c r="E31" i="4" s="1"/>
  <c r="E32" i="4" s="1"/>
  <c r="D18" i="5"/>
  <c r="E18" i="5" s="1"/>
  <c r="G18" i="5" s="1"/>
  <c r="C19" i="5" s="1"/>
  <c r="D19" i="5" l="1"/>
  <c r="E19" i="5" s="1"/>
  <c r="G19" i="5" s="1"/>
  <c r="C20" i="5" s="1"/>
  <c r="F20" i="5"/>
  <c r="D20" i="5" l="1"/>
  <c r="E20" i="5" s="1"/>
  <c r="G20" i="5" s="1"/>
  <c r="C21" i="5" s="1"/>
  <c r="F21" i="5"/>
  <c r="D21" i="5" l="1"/>
  <c r="E21" i="5" s="1"/>
  <c r="G21" i="5" s="1"/>
  <c r="C22" i="5" s="1"/>
  <c r="F22" i="5"/>
  <c r="D22" i="5" l="1"/>
  <c r="E22" i="5" s="1"/>
  <c r="G22" i="5" s="1"/>
  <c r="C23" i="5" s="1"/>
  <c r="F23" i="5"/>
  <c r="D23" i="5" l="1"/>
  <c r="E23" i="5" s="1"/>
  <c r="G23" i="5" s="1"/>
  <c r="C24" i="5" s="1"/>
  <c r="F24" i="5"/>
  <c r="D24" i="5" l="1"/>
  <c r="E24" i="5" s="1"/>
  <c r="G24" i="5" s="1"/>
  <c r="C25" i="5" s="1"/>
  <c r="F25" i="5"/>
  <c r="D25" i="5" l="1"/>
  <c r="E25" i="5" s="1"/>
  <c r="G25" i="5" s="1"/>
  <c r="C26" i="5" s="1"/>
  <c r="F26" i="5"/>
  <c r="D26" i="5" l="1"/>
  <c r="E26" i="5" s="1"/>
  <c r="G26" i="5" s="1"/>
  <c r="C27" i="5" s="1"/>
  <c r="F27" i="5"/>
  <c r="D27" i="5" l="1"/>
  <c r="E27" i="5" s="1"/>
  <c r="G27" i="5" s="1"/>
  <c r="C28" i="5" s="1"/>
  <c r="F28" i="5"/>
  <c r="D28" i="5" l="1"/>
  <c r="E28" i="5" s="1"/>
  <c r="G28" i="5" s="1"/>
  <c r="C29" i="5" s="1"/>
  <c r="F29" i="5"/>
  <c r="D29" i="5" l="1"/>
  <c r="E29" i="5" s="1"/>
  <c r="G29" i="5" s="1"/>
  <c r="C30" i="5" s="1"/>
  <c r="F30" i="5"/>
  <c r="D30" i="5" l="1"/>
  <c r="E30" i="5" s="1"/>
  <c r="G30" i="5" s="1"/>
  <c r="C31" i="5" s="1"/>
  <c r="F31" i="5"/>
  <c r="D31" i="5" l="1"/>
  <c r="E31" i="5" s="1"/>
  <c r="G31" i="5" s="1"/>
  <c r="C32" i="5" s="1"/>
  <c r="F32" i="5"/>
  <c r="D32" i="5" l="1"/>
  <c r="E32" i="5" s="1"/>
  <c r="G32" i="5" s="1"/>
  <c r="C33" i="5" s="1"/>
  <c r="F33" i="5"/>
  <c r="D33" i="5" l="1"/>
  <c r="E33" i="5" s="1"/>
  <c r="G33" i="5" s="1"/>
  <c r="C34" i="5" s="1"/>
  <c r="F34" i="5"/>
  <c r="D34" i="5" l="1"/>
  <c r="E34" i="5" s="1"/>
  <c r="G34" i="5" s="1"/>
  <c r="C35" i="5" s="1"/>
  <c r="F35" i="5"/>
  <c r="D35" i="5" l="1"/>
  <c r="E35" i="5" s="1"/>
  <c r="G35" i="5" s="1"/>
  <c r="C36" i="5" s="1"/>
  <c r="F36" i="5"/>
  <c r="D36" i="5" l="1"/>
  <c r="E36" i="5" s="1"/>
  <c r="G36" i="5" s="1"/>
  <c r="C37" i="5" s="1"/>
  <c r="F37" i="5"/>
  <c r="D37" i="5" l="1"/>
  <c r="E37" i="5" s="1"/>
  <c r="G37" i="5" s="1"/>
  <c r="C38" i="5" s="1"/>
  <c r="F38" i="5"/>
  <c r="D38" i="5" l="1"/>
  <c r="E38" i="5" s="1"/>
  <c r="G38" i="5" s="1"/>
  <c r="C39" i="5" s="1"/>
  <c r="F39" i="5"/>
  <c r="D39" i="5" l="1"/>
  <c r="E39" i="5" s="1"/>
  <c r="G39" i="5" s="1"/>
  <c r="C40" i="5" s="1"/>
  <c r="F40" i="5"/>
  <c r="D40" i="5" l="1"/>
  <c r="E40" i="5" s="1"/>
  <c r="G40" i="5" s="1"/>
  <c r="F19" i="4" l="1"/>
  <c r="F30" i="4" s="1"/>
  <c r="F31" i="4" l="1"/>
  <c r="F32" i="4" s="1"/>
  <c r="F34" i="4" s="1"/>
  <c r="F33" i="4"/>
</calcChain>
</file>

<file path=xl/sharedStrings.xml><?xml version="1.0" encoding="utf-8"?>
<sst xmlns="http://schemas.openxmlformats.org/spreadsheetml/2006/main" count="100" uniqueCount="72">
  <si>
    <t>Lisa 3</t>
  </si>
  <si>
    <t>üürilepingule nr KPJ-4/2021-39</t>
  </si>
  <si>
    <t>Üür ja kõrvalteenuste tasu 01.01.2024 - 31.12.2024</t>
  </si>
  <si>
    <t>Üürnik</t>
  </si>
  <si>
    <t>Tallinna Vangla</t>
  </si>
  <si>
    <t>Üüripinna aadress</t>
  </si>
  <si>
    <t>Ehte tn 9, Haapsalu</t>
  </si>
  <si>
    <t>Üüripind (hooned)</t>
  </si>
  <si>
    <r>
      <t>m</t>
    </r>
    <r>
      <rPr>
        <b/>
        <vertAlign val="superscript"/>
        <sz val="11"/>
        <color indexed="8"/>
        <rFont val="Times New Roman"/>
        <family val="1"/>
      </rPr>
      <t>2</t>
    </r>
  </si>
  <si>
    <t>Territoorium</t>
  </si>
  <si>
    <t xml:space="preserve">Üüriteenused ja üür  </t>
  </si>
  <si>
    <r>
      <t>EUR/m</t>
    </r>
    <r>
      <rPr>
        <b/>
        <vertAlign val="superscript"/>
        <sz val="11"/>
        <color indexed="8"/>
        <rFont val="Times New Roman"/>
        <family val="1"/>
      </rPr>
      <t>2</t>
    </r>
  </si>
  <si>
    <t>summa kuus</t>
  </si>
  <si>
    <t xml:space="preserve">Muutmise alus </t>
  </si>
  <si>
    <t>Märkused</t>
  </si>
  <si>
    <t>Kapitalikomponent (bilansiline)</t>
  </si>
  <si>
    <t>Ei indekseerita</t>
  </si>
  <si>
    <t>Kapitalikomponent (pisiparendus lisa 6.1 alusel)</t>
  </si>
  <si>
    <t>Remonttööd</t>
  </si>
  <si>
    <t>Kinnisvara haldamine (haldusteenus)</t>
  </si>
  <si>
    <t>Tehnohooldus</t>
  </si>
  <si>
    <t>Omanikukohustused</t>
  </si>
  <si>
    <t>ÜÜR KOKKU</t>
  </si>
  <si>
    <t>Kõrvalteenused ja kõrvalteenuste tasud</t>
  </si>
  <si>
    <t>Heakord (310-360)</t>
  </si>
  <si>
    <t>Teenuse hinna muutus</t>
  </si>
  <si>
    <t>Kõrvalteenuste eest tasumine tegelike kulude alusel, esitatud kulude prognoos</t>
  </si>
  <si>
    <t>Tarbimisteenused</t>
  </si>
  <si>
    <t>Elektrienergia</t>
  </si>
  <si>
    <t>Teenuse hinna, tarbimise muutus</t>
  </si>
  <si>
    <t>Küte (soojusenergia)</t>
  </si>
  <si>
    <t>Vesi ja kanalisatsioon</t>
  </si>
  <si>
    <t>Tugiteenused (710, 740)</t>
  </si>
  <si>
    <t>KÕRVALTEENUSTE TASUD KOKKU</t>
  </si>
  <si>
    <t>Üür ja kõrvalteenuste tasud kokku ilma käibemaksuta (kuus)</t>
  </si>
  <si>
    <t>Käibemaks</t>
  </si>
  <si>
    <t>ÜÜR JA KÕRVALTEENUSTE TASUD KOOS KÄIBEMAKSUGA (kuus)</t>
  </si>
  <si>
    <t>ÜÜR JA KÕRVALTEENUSTE TASUD KÄIBEMAKSUTA (perioodil)</t>
  </si>
  <si>
    <t>12 kuud</t>
  </si>
  <si>
    <t>ÜÜR JA KÕRVALTEENUSTE TASUD KOOS KÄIBEMAKSUGA (perioodil)</t>
  </si>
  <si>
    <t xml:space="preserve">*indekseeritakse vastavalt eritingimuste punktile 6.6 ning tüüptingimuste punktidele 3.14 ja 3.16: Uus üüri summa kuus saadakse nii, et olemasolev üüri summa kuus korrutatakse läbi 31.12 seisuga lõppeva aastase perioodi kohta avaldatud THI protsentuaalse muutusega või kui 31.12 THI aastane muutus on suurem kui 3% (nt 3,2%), siis korrutatakse läbi indekseerimise piirmääraga 3%.  
Indekseerimise arvutuse näide uue üüri summa leidmiseks: olemasolev üür kuus 150 eurot, 31.12 THI aastane muutus 3,2% (piirmäär 3%). Olemasolev üüri summa 150 eurot * 3% = uus üüri summa kuus 154,5 eurot. </t>
  </si>
  <si>
    <t>Üürileandja:</t>
  </si>
  <si>
    <t>Üürnik:</t>
  </si>
  <si>
    <t>(allkirjastatud digitaalselt)</t>
  </si>
  <si>
    <t>Üüripind</t>
  </si>
  <si>
    <t xml:space="preserve">Kapitalikomponendi annuiteetmaksegraafik - </t>
  </si>
  <si>
    <t>üürnik 1</t>
  </si>
  <si>
    <t>üürnik 2</t>
  </si>
  <si>
    <t>Maksete algus</t>
  </si>
  <si>
    <t>üürnik 3</t>
  </si>
  <si>
    <t>Maksete arv</t>
  </si>
  <si>
    <t>kuud</t>
  </si>
  <si>
    <t>üürnik 4</t>
  </si>
  <si>
    <t>Kinnistu jääkmaksumus</t>
  </si>
  <si>
    <t>EUR (km-ta)</t>
  </si>
  <si>
    <t>üürnik 5</t>
  </si>
  <si>
    <t>Kokku:</t>
  </si>
  <si>
    <t>Üürniku osakaal</t>
  </si>
  <si>
    <t>Kapitali algväärtus</t>
  </si>
  <si>
    <t>Kapitali lõppväärtus</t>
  </si>
  <si>
    <t>Kapitali tulumäär 2021 I pa</t>
  </si>
  <si>
    <t>Kuupäev</t>
  </si>
  <si>
    <t>Jrk nr</t>
  </si>
  <si>
    <t>Algjääk</t>
  </si>
  <si>
    <t>Intress</t>
  </si>
  <si>
    <t>Põhiosa</t>
  </si>
  <si>
    <t>Kap.komponent</t>
  </si>
  <si>
    <t>Lõppjääk</t>
  </si>
  <si>
    <t>Kapitalikomponendi annuiteetmaksegraafik - Ehte tn 9, Haapsalu</t>
  </si>
  <si>
    <t>Kapitali tulumäär 2023 I pa</t>
  </si>
  <si>
    <t>Tasutakse kuni 31.12.2028</t>
  </si>
  <si>
    <t xml:space="preserve"> Indekseerimine 31.dets THI, max 3% aastas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</si>
</sst>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0.0"/>
    <numFmt numFmtId="165" formatCode="0.0"/>
    <numFmt numFmtId="166" formatCode="0.000%"/>
    <numFmt numFmtId="167" formatCode="d&quot;.&quot;mm&quot;.&quot;yyyy"/>
    <numFmt numFmtId="168" formatCode="#,##0.00&quot; &quot;;[Red]&quot;-&quot;#,##0.00&quot; &quot;"/>
    <numFmt numFmtId="169" formatCode="0.0%"/>
    <numFmt numFmtId="170" formatCode="#,##0.000"/>
  </numFmts>
  <fonts count="29" x14ac:knownFonts="1">
    <font>
      <sz val="11"/>
      <color theme="1"/>
      <name val="Calibri"/>
      <family val="2"/>
      <charset val="186"/>
      <scheme val="minor"/>
    </font>
    <font>
      <sz val="11"/>
      <color indexed="8"/>
      <name val="Times New Roman"/>
      <family val="1"/>
    </font>
    <font>
      <b/>
      <sz val="11"/>
      <name val="Times New Roman"/>
      <family val="1"/>
    </font>
    <font>
      <b/>
      <vertAlign val="superscript"/>
      <sz val="11"/>
      <color indexed="8"/>
      <name val="Times New Roman"/>
      <family val="1"/>
    </font>
    <font>
      <sz val="11"/>
      <name val="Calibri"/>
      <family val="2"/>
    </font>
    <font>
      <sz val="11"/>
      <color theme="1"/>
      <name val="Calibri"/>
      <family val="2"/>
      <charset val="186"/>
      <scheme val="minor"/>
    </font>
    <font>
      <sz val="11"/>
      <color rgb="FF000000"/>
      <name val="Calibri"/>
      <family val="2"/>
    </font>
    <font>
      <b/>
      <sz val="11"/>
      <color theme="1"/>
      <name val="Calibri"/>
      <family val="2"/>
      <charset val="186"/>
      <scheme val="minor"/>
    </font>
    <font>
      <sz val="11"/>
      <color theme="1"/>
      <name val="Times New Roman"/>
      <family val="1"/>
    </font>
    <font>
      <sz val="12"/>
      <color theme="1"/>
      <name val="Times New Roman"/>
      <family val="1"/>
    </font>
    <font>
      <b/>
      <sz val="11"/>
      <color theme="1"/>
      <name val="Times New Roman"/>
      <family val="1"/>
    </font>
    <font>
      <b/>
      <sz val="11"/>
      <color rgb="FFFF0000"/>
      <name val="Times New Roman"/>
      <family val="1"/>
    </font>
    <font>
      <i/>
      <sz val="11"/>
      <color theme="1"/>
      <name val="Times New Roman"/>
      <family val="1"/>
    </font>
    <font>
      <b/>
      <sz val="11"/>
      <color rgb="FF000000"/>
      <name val="Calibri"/>
      <family val="2"/>
    </font>
    <font>
      <b/>
      <i/>
      <sz val="11"/>
      <color rgb="FF000000"/>
      <name val="Calibri"/>
      <family val="2"/>
    </font>
    <font>
      <i/>
      <sz val="9"/>
      <color rgb="FF000000"/>
      <name val="Calibri"/>
      <family val="2"/>
    </font>
    <font>
      <sz val="11"/>
      <color theme="1"/>
      <name val="Calibri"/>
      <family val="2"/>
      <scheme val="minor"/>
    </font>
    <font>
      <i/>
      <sz val="12"/>
      <color theme="1"/>
      <name val="Times New Roman"/>
      <family val="1"/>
      <charset val="186"/>
    </font>
    <font>
      <sz val="11"/>
      <color theme="0" tint="-0.499984740745262"/>
      <name val="Times New Roman"/>
      <family val="1"/>
    </font>
    <font>
      <b/>
      <sz val="11"/>
      <color theme="0" tint="-0.499984740745262"/>
      <name val="Times New Roman"/>
      <family val="1"/>
    </font>
    <font>
      <b/>
      <sz val="14"/>
      <color theme="1"/>
      <name val="Times New Roman"/>
      <family val="1"/>
      <charset val="186"/>
    </font>
    <font>
      <i/>
      <sz val="10"/>
      <color theme="1"/>
      <name val="Times New Roman"/>
      <family val="1"/>
      <charset val="186"/>
    </font>
    <font>
      <b/>
      <sz val="11"/>
      <color theme="1"/>
      <name val="Times New Roman"/>
      <family val="1"/>
      <charset val="186"/>
    </font>
    <font>
      <sz val="11"/>
      <name val="Calibri"/>
      <family val="2"/>
      <scheme val="minor"/>
    </font>
    <font>
      <b/>
      <sz val="14"/>
      <name val="Calibri"/>
      <family val="2"/>
    </font>
    <font>
      <sz val="11"/>
      <color theme="1"/>
      <name val="Times New Roman"/>
      <family val="1"/>
      <charset val="186"/>
    </font>
    <font>
      <b/>
      <sz val="16"/>
      <color rgb="FF000000"/>
      <name val="Calibri"/>
      <family val="2"/>
    </font>
    <font>
      <sz val="11"/>
      <color rgb="FFFF0000"/>
      <name val="Calibri"/>
      <family val="2"/>
    </font>
    <font>
      <sz val="11"/>
      <color rgb="FF1F497D"/>
      <name val="Calibri"/>
      <family val="2"/>
    </font>
  </fonts>
  <fills count="8">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0.249977111117893"/>
        <bgColor indexed="64"/>
      </patternFill>
    </fill>
    <fill>
      <patternFill patternType="solid">
        <fgColor theme="0"/>
        <bgColor rgb="FFFFFFFF"/>
      </patternFill>
    </fill>
    <fill>
      <patternFill patternType="solid">
        <fgColor theme="0"/>
        <bgColor rgb="FFF2F2F2"/>
      </patternFill>
    </fill>
    <fill>
      <patternFill patternType="solid">
        <fgColor theme="7" tint="0.79998168889431442"/>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right/>
      <top/>
      <bottom style="medium">
        <color rgb="FF000000"/>
      </bottom>
      <diagonal/>
    </border>
  </borders>
  <cellStyleXfs count="3">
    <xf numFmtId="0" fontId="0" fillId="0" borderId="0"/>
    <xf numFmtId="0" fontId="6" fillId="0" borderId="0"/>
    <xf numFmtId="9" fontId="5" fillId="0" borderId="0" applyFont="0" applyFill="0" applyBorder="0" applyAlignment="0" applyProtection="0"/>
  </cellStyleXfs>
  <cellXfs count="179">
    <xf numFmtId="0" fontId="0" fillId="0" borderId="0" xfId="0"/>
    <xf numFmtId="0" fontId="8" fillId="0" borderId="0" xfId="0" applyFont="1"/>
    <xf numFmtId="0" fontId="9" fillId="0" borderId="0" xfId="0" applyFont="1"/>
    <xf numFmtId="0" fontId="8" fillId="0" borderId="0" xfId="0" applyFont="1" applyAlignment="1">
      <alignment horizontal="right"/>
    </xf>
    <xf numFmtId="0" fontId="2" fillId="0" borderId="1" xfId="0" applyFont="1" applyBorder="1"/>
    <xf numFmtId="0" fontId="10" fillId="0" borderId="1" xfId="0" applyFont="1" applyBorder="1" applyAlignment="1">
      <alignment horizontal="right"/>
    </xf>
    <xf numFmtId="164" fontId="2" fillId="0" borderId="1" xfId="0" applyNumberFormat="1" applyFont="1" applyBorder="1" applyAlignment="1">
      <alignment horizontal="right"/>
    </xf>
    <xf numFmtId="0" fontId="10" fillId="0" borderId="1" xfId="0" applyFont="1" applyBorder="1"/>
    <xf numFmtId="0" fontId="10" fillId="0" borderId="0" xfId="0" applyFont="1"/>
    <xf numFmtId="0" fontId="10" fillId="2" borderId="2" xfId="0" applyFont="1" applyFill="1" applyBorder="1" applyAlignment="1">
      <alignment horizontal="left"/>
    </xf>
    <xf numFmtId="0" fontId="10" fillId="2" borderId="3" xfId="0" applyFont="1" applyFill="1" applyBorder="1" applyAlignment="1">
      <alignment horizontal="center"/>
    </xf>
    <xf numFmtId="0" fontId="10" fillId="2" borderId="4" xfId="0" applyFont="1" applyFill="1" applyBorder="1" applyAlignment="1">
      <alignment horizontal="center"/>
    </xf>
    <xf numFmtId="0" fontId="8" fillId="0" borderId="1" xfId="0" applyFont="1" applyBorder="1"/>
    <xf numFmtId="0" fontId="8" fillId="0" borderId="6" xfId="0" applyFont="1" applyBorder="1" applyAlignment="1">
      <alignment horizontal="center"/>
    </xf>
    <xf numFmtId="0" fontId="10" fillId="2" borderId="7" xfId="0" applyFont="1" applyFill="1" applyBorder="1" applyAlignment="1">
      <alignment horizontal="center"/>
    </xf>
    <xf numFmtId="0" fontId="10" fillId="2" borderId="8" xfId="0" applyFont="1" applyFill="1" applyBorder="1"/>
    <xf numFmtId="4" fontId="2" fillId="2" borderId="7" xfId="0" applyNumberFormat="1" applyFont="1" applyFill="1" applyBorder="1" applyAlignment="1">
      <alignment horizontal="right"/>
    </xf>
    <xf numFmtId="0" fontId="8" fillId="2" borderId="5" xfId="0" applyFont="1" applyFill="1" applyBorder="1"/>
    <xf numFmtId="0" fontId="10" fillId="3" borderId="9" xfId="0" applyFont="1" applyFill="1" applyBorder="1" applyAlignment="1">
      <alignment horizontal="center"/>
    </xf>
    <xf numFmtId="0" fontId="10" fillId="3" borderId="0" xfId="0" applyFont="1" applyFill="1"/>
    <xf numFmtId="4" fontId="11" fillId="3" borderId="9" xfId="0" applyNumberFormat="1" applyFont="1" applyFill="1" applyBorder="1" applyAlignment="1">
      <alignment horizontal="right"/>
    </xf>
    <xf numFmtId="0" fontId="8" fillId="3" borderId="10" xfId="0" applyFont="1" applyFill="1" applyBorder="1"/>
    <xf numFmtId="0" fontId="10" fillId="2" borderId="7" xfId="0" applyFont="1" applyFill="1" applyBorder="1" applyAlignment="1">
      <alignment horizontal="left"/>
    </xf>
    <xf numFmtId="4" fontId="10" fillId="2" borderId="6" xfId="0" applyNumberFormat="1" applyFont="1" applyFill="1" applyBorder="1" applyAlignment="1">
      <alignment horizontal="center"/>
    </xf>
    <xf numFmtId="0" fontId="10" fillId="2" borderId="5" xfId="0" applyFont="1" applyFill="1" applyBorder="1" applyAlignment="1">
      <alignment horizontal="center"/>
    </xf>
    <xf numFmtId="0" fontId="10" fillId="4" borderId="11" xfId="0" applyFont="1" applyFill="1" applyBorder="1" applyAlignment="1">
      <alignment horizontal="left"/>
    </xf>
    <xf numFmtId="0" fontId="10" fillId="4" borderId="12" xfId="0" applyFont="1" applyFill="1" applyBorder="1"/>
    <xf numFmtId="0" fontId="8" fillId="4" borderId="13" xfId="0" applyFont="1" applyFill="1" applyBorder="1"/>
    <xf numFmtId="0" fontId="10" fillId="0" borderId="0" xfId="0" applyFont="1" applyAlignment="1">
      <alignment horizontal="left"/>
    </xf>
    <xf numFmtId="4" fontId="10" fillId="0" borderId="9" xfId="0" applyNumberFormat="1" applyFont="1" applyBorder="1" applyAlignment="1">
      <alignment horizontal="right"/>
    </xf>
    <xf numFmtId="4" fontId="10" fillId="0" borderId="10" xfId="0" applyNumberFormat="1" applyFont="1" applyBorder="1" applyAlignment="1">
      <alignment horizontal="right"/>
    </xf>
    <xf numFmtId="4" fontId="10" fillId="0" borderId="0" xfId="0" applyNumberFormat="1" applyFont="1" applyAlignment="1">
      <alignment horizontal="right"/>
    </xf>
    <xf numFmtId="9" fontId="2" fillId="0" borderId="0" xfId="0" applyNumberFormat="1" applyFont="1" applyAlignment="1">
      <alignment horizontal="left"/>
    </xf>
    <xf numFmtId="4" fontId="10" fillId="0" borderId="9" xfId="0" applyNumberFormat="1" applyFont="1" applyBorder="1"/>
    <xf numFmtId="3" fontId="10" fillId="0" borderId="0" xfId="0" applyNumberFormat="1" applyFont="1" applyAlignment="1">
      <alignment horizontal="right"/>
    </xf>
    <xf numFmtId="4" fontId="10" fillId="0" borderId="0" xfId="0" applyNumberFormat="1" applyFont="1" applyAlignment="1">
      <alignment horizontal="left"/>
    </xf>
    <xf numFmtId="4" fontId="10" fillId="0" borderId="14" xfId="0" applyNumberFormat="1" applyFont="1" applyBorder="1"/>
    <xf numFmtId="4" fontId="2" fillId="0" borderId="15" xfId="0" applyNumberFormat="1" applyFont="1" applyBorder="1"/>
    <xf numFmtId="3" fontId="2" fillId="0" borderId="0" xfId="0" applyNumberFormat="1" applyFont="1"/>
    <xf numFmtId="4" fontId="2" fillId="0" borderId="0" xfId="0" applyNumberFormat="1" applyFont="1"/>
    <xf numFmtId="0" fontId="8" fillId="0" borderId="16" xfId="0" applyFont="1" applyBorder="1"/>
    <xf numFmtId="0" fontId="10" fillId="2" borderId="17" xfId="0" applyFont="1" applyFill="1" applyBorder="1" applyAlignment="1">
      <alignment horizontal="center" wrapText="1"/>
    </xf>
    <xf numFmtId="4" fontId="10" fillId="2" borderId="18" xfId="0" applyNumberFormat="1" applyFont="1" applyFill="1" applyBorder="1" applyAlignment="1">
      <alignment horizontal="right"/>
    </xf>
    <xf numFmtId="4" fontId="10" fillId="4" borderId="19" xfId="0" applyNumberFormat="1" applyFont="1" applyFill="1" applyBorder="1" applyAlignment="1">
      <alignment horizontal="right"/>
    </xf>
    <xf numFmtId="0" fontId="10" fillId="2" borderId="20" xfId="0" applyFont="1" applyFill="1" applyBorder="1" applyAlignment="1">
      <alignment horizontal="center"/>
    </xf>
    <xf numFmtId="4" fontId="8" fillId="0" borderId="21" xfId="0" applyNumberFormat="1" applyFont="1" applyBorder="1" applyAlignment="1">
      <alignment wrapText="1"/>
    </xf>
    <xf numFmtId="4" fontId="10" fillId="2" borderId="5" xfId="0" applyNumberFormat="1" applyFont="1" applyFill="1" applyBorder="1" applyAlignment="1">
      <alignment horizontal="right"/>
    </xf>
    <xf numFmtId="0" fontId="8" fillId="0" borderId="7" xfId="0" applyFont="1" applyBorder="1" applyAlignment="1">
      <alignment horizontal="center"/>
    </xf>
    <xf numFmtId="0" fontId="10" fillId="2" borderId="22" xfId="0" applyFont="1" applyFill="1" applyBorder="1"/>
    <xf numFmtId="0" fontId="8" fillId="0" borderId="23" xfId="0" applyFont="1" applyBorder="1"/>
    <xf numFmtId="0" fontId="8" fillId="0" borderId="24" xfId="0" applyFont="1" applyBorder="1"/>
    <xf numFmtId="0" fontId="10" fillId="2" borderId="25" xfId="0" applyFont="1" applyFill="1" applyBorder="1" applyAlignment="1">
      <alignment horizontal="center"/>
    </xf>
    <xf numFmtId="4" fontId="10" fillId="3" borderId="5" xfId="0" applyNumberFormat="1" applyFont="1" applyFill="1" applyBorder="1" applyAlignment="1">
      <alignment horizontal="right"/>
    </xf>
    <xf numFmtId="0" fontId="10" fillId="2" borderId="26" xfId="0" applyFont="1" applyFill="1" applyBorder="1" applyAlignment="1">
      <alignment horizontal="center" wrapText="1"/>
    </xf>
    <xf numFmtId="0" fontId="12" fillId="0" borderId="0" xfId="0" applyFont="1"/>
    <xf numFmtId="4" fontId="10" fillId="3" borderId="18" xfId="0" applyNumberFormat="1" applyFont="1" applyFill="1" applyBorder="1" applyAlignment="1">
      <alignment horizontal="right"/>
    </xf>
    <xf numFmtId="0" fontId="10" fillId="0" borderId="0" xfId="0" applyFont="1" applyAlignment="1">
      <alignment horizontal="left" wrapText="1"/>
    </xf>
    <xf numFmtId="9" fontId="8" fillId="0" borderId="0" xfId="2" applyFont="1"/>
    <xf numFmtId="1" fontId="8" fillId="0" borderId="0" xfId="0" applyNumberFormat="1" applyFont="1"/>
    <xf numFmtId="0" fontId="8" fillId="0" borderId="0" xfId="0" applyFont="1" applyAlignment="1">
      <alignment horizontal="center"/>
    </xf>
    <xf numFmtId="165" fontId="8" fillId="0" borderId="0" xfId="0" applyNumberFormat="1" applyFont="1"/>
    <xf numFmtId="165" fontId="10" fillId="0" borderId="0" xfId="0" applyNumberFormat="1" applyFont="1"/>
    <xf numFmtId="0" fontId="8" fillId="3" borderId="16" xfId="0" applyFont="1" applyFill="1" applyBorder="1"/>
    <xf numFmtId="0" fontId="8" fillId="3" borderId="8" xfId="0" applyFont="1" applyFill="1" applyBorder="1"/>
    <xf numFmtId="3" fontId="8" fillId="0" borderId="0" xfId="0" applyNumberFormat="1" applyFont="1"/>
    <xf numFmtId="2" fontId="8" fillId="0" borderId="0" xfId="0" applyNumberFormat="1" applyFont="1"/>
    <xf numFmtId="0" fontId="6" fillId="3" borderId="0" xfId="1" applyFill="1"/>
    <xf numFmtId="0" fontId="13" fillId="5" borderId="0" xfId="1" applyFont="1" applyFill="1" applyAlignment="1">
      <alignment horizontal="right"/>
    </xf>
    <xf numFmtId="0" fontId="4" fillId="5" borderId="0" xfId="1" applyFont="1" applyFill="1"/>
    <xf numFmtId="0" fontId="4" fillId="5" borderId="0" xfId="1" applyFont="1" applyFill="1" applyAlignment="1">
      <alignment horizontal="right"/>
    </xf>
    <xf numFmtId="4" fontId="6" fillId="5" borderId="0" xfId="1" applyNumberFormat="1" applyFill="1"/>
    <xf numFmtId="0" fontId="0" fillId="3" borderId="0" xfId="0" applyFill="1"/>
    <xf numFmtId="0" fontId="14" fillId="5" borderId="38" xfId="1" applyFont="1" applyFill="1" applyBorder="1" applyAlignment="1">
      <alignment horizontal="right"/>
    </xf>
    <xf numFmtId="167" fontId="15" fillId="5" borderId="0" xfId="1" applyNumberFormat="1" applyFont="1" applyFill="1"/>
    <xf numFmtId="0" fontId="6" fillId="5" borderId="0" xfId="1" applyFill="1"/>
    <xf numFmtId="168" fontId="6" fillId="5" borderId="0" xfId="1" applyNumberFormat="1" applyFill="1"/>
    <xf numFmtId="0" fontId="7" fillId="3" borderId="0" xfId="0" applyFont="1" applyFill="1" applyProtection="1">
      <protection hidden="1"/>
    </xf>
    <xf numFmtId="0" fontId="0" fillId="3" borderId="0" xfId="0" applyFill="1" applyProtection="1">
      <protection locked="0" hidden="1"/>
    </xf>
    <xf numFmtId="164" fontId="0" fillId="3" borderId="0" xfId="0" applyNumberFormat="1" applyFill="1" applyProtection="1">
      <protection hidden="1"/>
    </xf>
    <xf numFmtId="164" fontId="7" fillId="3" borderId="0" xfId="0" applyNumberFormat="1" applyFont="1" applyFill="1" applyProtection="1">
      <protection hidden="1"/>
    </xf>
    <xf numFmtId="0" fontId="16" fillId="7" borderId="0" xfId="0" applyFont="1" applyFill="1" applyProtection="1">
      <protection hidden="1"/>
    </xf>
    <xf numFmtId="0" fontId="0" fillId="7" borderId="0" xfId="0" applyFill="1"/>
    <xf numFmtId="0" fontId="16" fillId="7" borderId="0" xfId="0" applyFont="1" applyFill="1" applyProtection="1">
      <protection locked="0" hidden="1"/>
    </xf>
    <xf numFmtId="164" fontId="16" fillId="7" borderId="0" xfId="0" applyNumberFormat="1" applyFont="1" applyFill="1" applyProtection="1">
      <protection hidden="1"/>
    </xf>
    <xf numFmtId="169" fontId="5" fillId="7" borderId="0" xfId="2" applyNumberFormat="1" applyFont="1" applyFill="1"/>
    <xf numFmtId="0" fontId="7" fillId="7" borderId="0" xfId="0" applyFont="1" applyFill="1" applyProtection="1">
      <protection hidden="1"/>
    </xf>
    <xf numFmtId="164" fontId="7" fillId="7" borderId="0" xfId="0" applyNumberFormat="1" applyFont="1" applyFill="1" applyProtection="1">
      <protection hidden="1"/>
    </xf>
    <xf numFmtId="168" fontId="0" fillId="3" borderId="0" xfId="0" applyNumberFormat="1" applyFill="1"/>
    <xf numFmtId="2" fontId="0" fillId="3" borderId="0" xfId="0" applyNumberFormat="1" applyFill="1"/>
    <xf numFmtId="4" fontId="0" fillId="3" borderId="0" xfId="0" applyNumberFormat="1" applyFill="1"/>
    <xf numFmtId="4" fontId="8" fillId="0" borderId="9" xfId="0" applyNumberFormat="1" applyFont="1" applyBorder="1" applyAlignment="1">
      <alignment horizontal="right"/>
    </xf>
    <xf numFmtId="0" fontId="17" fillId="0" borderId="0" xfId="0" applyFont="1"/>
    <xf numFmtId="4" fontId="8" fillId="0" borderId="33" xfId="0" applyNumberFormat="1" applyFont="1" applyBorder="1" applyAlignment="1">
      <alignment horizontal="center" vertical="center" wrapText="1"/>
    </xf>
    <xf numFmtId="4" fontId="8" fillId="0" borderId="6" xfId="0" applyNumberFormat="1" applyFont="1" applyBorder="1" applyAlignment="1">
      <alignment vertical="center" wrapText="1"/>
    </xf>
    <xf numFmtId="4" fontId="18" fillId="3" borderId="21" xfId="0" applyNumberFormat="1" applyFont="1" applyFill="1" applyBorder="1" applyAlignment="1">
      <alignment vertical="center" wrapText="1"/>
    </xf>
    <xf numFmtId="4" fontId="19" fillId="4" borderId="14" xfId="0" applyNumberFormat="1" applyFont="1" applyFill="1" applyBorder="1" applyAlignment="1">
      <alignment horizontal="right"/>
    </xf>
    <xf numFmtId="4" fontId="19" fillId="4" borderId="15" xfId="0" applyNumberFormat="1" applyFont="1" applyFill="1" applyBorder="1" applyAlignment="1">
      <alignment horizontal="right"/>
    </xf>
    <xf numFmtId="3" fontId="2" fillId="0" borderId="1" xfId="0" applyNumberFormat="1" applyFont="1" applyBorder="1" applyAlignment="1">
      <alignment horizontal="right"/>
    </xf>
    <xf numFmtId="0" fontId="22" fillId="0" borderId="0" xfId="0" applyFont="1" applyAlignment="1">
      <alignment horizontal="right"/>
    </xf>
    <xf numFmtId="4" fontId="18" fillId="3" borderId="6" xfId="0" applyNumberFormat="1" applyFont="1" applyFill="1" applyBorder="1" applyAlignment="1">
      <alignment horizontal="right" wrapText="1"/>
    </xf>
    <xf numFmtId="0" fontId="4" fillId="3" borderId="0" xfId="1" applyFont="1" applyFill="1"/>
    <xf numFmtId="0" fontId="23" fillId="3" borderId="0" xfId="0" applyFont="1" applyFill="1"/>
    <xf numFmtId="0" fontId="24" fillId="5" borderId="0" xfId="1" applyFont="1" applyFill="1"/>
    <xf numFmtId="4" fontId="24" fillId="5" borderId="0" xfId="1" applyNumberFormat="1" applyFont="1" applyFill="1"/>
    <xf numFmtId="4" fontId="4" fillId="5" borderId="0" xfId="1" applyNumberFormat="1" applyFont="1" applyFill="1"/>
    <xf numFmtId="0" fontId="4" fillId="6" borderId="27" xfId="1" applyFont="1" applyFill="1" applyBorder="1"/>
    <xf numFmtId="0" fontId="4" fillId="5" borderId="28" xfId="1" applyFont="1" applyFill="1" applyBorder="1"/>
    <xf numFmtId="0" fontId="23" fillId="3" borderId="28" xfId="0" applyFont="1" applyFill="1" applyBorder="1"/>
    <xf numFmtId="167" fontId="4" fillId="6" borderId="28" xfId="1" applyNumberFormat="1" applyFont="1" applyFill="1" applyBorder="1"/>
    <xf numFmtId="0" fontId="4" fillId="6" borderId="29" xfId="1" applyFont="1" applyFill="1" applyBorder="1"/>
    <xf numFmtId="0" fontId="4" fillId="6" borderId="30" xfId="1" applyFont="1" applyFill="1" applyBorder="1"/>
    <xf numFmtId="0" fontId="4" fillId="6" borderId="0" xfId="1" applyFont="1" applyFill="1"/>
    <xf numFmtId="0" fontId="4" fillId="6" borderId="31" xfId="1" applyFont="1" applyFill="1" applyBorder="1"/>
    <xf numFmtId="167" fontId="23" fillId="3" borderId="0" xfId="0" applyNumberFormat="1" applyFont="1" applyFill="1"/>
    <xf numFmtId="3" fontId="4" fillId="6" borderId="0" xfId="1" applyNumberFormat="1" applyFont="1" applyFill="1"/>
    <xf numFmtId="10" fontId="4" fillId="6" borderId="0" xfId="2" applyNumberFormat="1" applyFont="1" applyFill="1" applyBorder="1"/>
    <xf numFmtId="4" fontId="4" fillId="6" borderId="0" xfId="1" applyNumberFormat="1" applyFont="1" applyFill="1"/>
    <xf numFmtId="0" fontId="4" fillId="6" borderId="24" xfId="1" applyFont="1" applyFill="1" applyBorder="1"/>
    <xf numFmtId="0" fontId="4" fillId="5" borderId="32" xfId="1" applyFont="1" applyFill="1" applyBorder="1"/>
    <xf numFmtId="0" fontId="23" fillId="3" borderId="32" xfId="0" applyFont="1" applyFill="1" applyBorder="1"/>
    <xf numFmtId="0" fontId="4" fillId="6" borderId="26" xfId="1" applyFont="1" applyFill="1" applyBorder="1"/>
    <xf numFmtId="166" fontId="4" fillId="6" borderId="0" xfId="1" applyNumberFormat="1" applyFont="1" applyFill="1"/>
    <xf numFmtId="0" fontId="25" fillId="0" borderId="0" xfId="0" applyFont="1"/>
    <xf numFmtId="4" fontId="8" fillId="0" borderId="0" xfId="0" applyNumberFormat="1" applyFont="1"/>
    <xf numFmtId="4" fontId="18" fillId="0" borderId="21" xfId="0" applyNumberFormat="1" applyFont="1" applyBorder="1" applyAlignment="1">
      <alignment vertical="center" wrapText="1"/>
    </xf>
    <xf numFmtId="0" fontId="10" fillId="0" borderId="0" xfId="0" applyFont="1" applyAlignment="1">
      <alignment horizontal="right"/>
    </xf>
    <xf numFmtId="3" fontId="2" fillId="0" borderId="0" xfId="0" applyNumberFormat="1" applyFont="1" applyAlignment="1">
      <alignment horizontal="right"/>
    </xf>
    <xf numFmtId="4" fontId="8" fillId="0" borderId="6" xfId="0" applyNumberFormat="1" applyFont="1" applyBorder="1" applyAlignment="1">
      <alignment horizontal="right" wrapText="1"/>
    </xf>
    <xf numFmtId="2" fontId="13" fillId="5" borderId="0" xfId="1" applyNumberFormat="1" applyFont="1" applyFill="1" applyAlignment="1">
      <alignment horizontal="right"/>
    </xf>
    <xf numFmtId="2" fontId="4" fillId="5" borderId="0" xfId="1" applyNumberFormat="1" applyFont="1" applyFill="1" applyAlignment="1">
      <alignment horizontal="right"/>
    </xf>
    <xf numFmtId="0" fontId="26" fillId="5" borderId="0" xfId="1" applyFont="1" applyFill="1"/>
    <xf numFmtId="0" fontId="27" fillId="5" borderId="0" xfId="1" applyFont="1" applyFill="1"/>
    <xf numFmtId="2" fontId="26" fillId="5" borderId="0" xfId="1" applyNumberFormat="1" applyFont="1" applyFill="1"/>
    <xf numFmtId="2" fontId="6" fillId="3" borderId="0" xfId="1" applyNumberFormat="1" applyFill="1"/>
    <xf numFmtId="0" fontId="6" fillId="6" borderId="27" xfId="1" applyFill="1" applyBorder="1"/>
    <xf numFmtId="0" fontId="6" fillId="5" borderId="28" xfId="1" applyFill="1" applyBorder="1"/>
    <xf numFmtId="0" fontId="0" fillId="3" borderId="28" xfId="0" applyFill="1" applyBorder="1"/>
    <xf numFmtId="167" fontId="6" fillId="6" borderId="28" xfId="1" applyNumberFormat="1" applyFill="1" applyBorder="1"/>
    <xf numFmtId="0" fontId="6" fillId="6" borderId="29" xfId="1" applyFill="1" applyBorder="1"/>
    <xf numFmtId="0" fontId="6" fillId="6" borderId="30" xfId="1" applyFill="1" applyBorder="1"/>
    <xf numFmtId="0" fontId="6" fillId="6" borderId="0" xfId="1" applyFill="1"/>
    <xf numFmtId="0" fontId="6" fillId="6" borderId="31" xfId="1" applyFill="1" applyBorder="1"/>
    <xf numFmtId="0" fontId="0" fillId="3" borderId="0" xfId="0" applyFill="1" applyAlignment="1">
      <alignment horizontal="right"/>
    </xf>
    <xf numFmtId="167" fontId="0" fillId="3" borderId="0" xfId="0" applyNumberFormat="1" applyFill="1"/>
    <xf numFmtId="3" fontId="6" fillId="6" borderId="0" xfId="1" applyNumberFormat="1" applyFill="1"/>
    <xf numFmtId="10" fontId="6" fillId="6" borderId="0" xfId="2" applyNumberFormat="1" applyFont="1" applyFill="1"/>
    <xf numFmtId="0" fontId="6" fillId="6" borderId="24" xfId="1" applyFill="1" applyBorder="1"/>
    <xf numFmtId="0" fontId="6" fillId="5" borderId="32" xfId="1" applyFill="1" applyBorder="1"/>
    <xf numFmtId="0" fontId="0" fillId="3" borderId="32" xfId="0" applyFill="1" applyBorder="1"/>
    <xf numFmtId="169" fontId="6" fillId="6" borderId="32" xfId="1" applyNumberFormat="1" applyFill="1" applyBorder="1"/>
    <xf numFmtId="0" fontId="6" fillId="6" borderId="26" xfId="1" applyFill="1" applyBorder="1"/>
    <xf numFmtId="2" fontId="28" fillId="3" borderId="0" xfId="1" applyNumberFormat="1" applyFont="1" applyFill="1"/>
    <xf numFmtId="170" fontId="0" fillId="3" borderId="0" xfId="0" applyNumberFormat="1" applyFill="1" applyProtection="1">
      <protection hidden="1"/>
    </xf>
    <xf numFmtId="166" fontId="6" fillId="6" borderId="0" xfId="1" applyNumberFormat="1" applyFill="1"/>
    <xf numFmtId="2" fontId="14" fillId="5" borderId="38" xfId="1" applyNumberFormat="1" applyFont="1" applyFill="1" applyBorder="1" applyAlignment="1">
      <alignment horizontal="right"/>
    </xf>
    <xf numFmtId="0" fontId="8" fillId="0" borderId="36" xfId="0" applyFont="1" applyBorder="1" applyAlignment="1">
      <alignment vertical="center" wrapText="1"/>
    </xf>
    <xf numFmtId="0" fontId="8" fillId="0" borderId="21" xfId="0" applyFont="1" applyBorder="1" applyAlignment="1">
      <alignment horizontal="center" vertical="center" wrapText="1"/>
    </xf>
    <xf numFmtId="169" fontId="4" fillId="6" borderId="32" xfId="1" applyNumberFormat="1" applyFont="1" applyFill="1" applyBorder="1"/>
    <xf numFmtId="4" fontId="6" fillId="6" borderId="0" xfId="1" applyNumberFormat="1" applyFill="1"/>
    <xf numFmtId="4" fontId="8" fillId="0" borderId="21" xfId="0" applyNumberFormat="1" applyFont="1" applyFill="1" applyBorder="1" applyAlignment="1">
      <alignment wrapText="1"/>
    </xf>
    <xf numFmtId="0" fontId="21" fillId="0" borderId="0" xfId="0" applyFont="1" applyAlignment="1">
      <alignment horizontal="left" vertical="center" wrapText="1"/>
    </xf>
    <xf numFmtId="0" fontId="8" fillId="0" borderId="1" xfId="0" applyFont="1" applyBorder="1"/>
    <xf numFmtId="0" fontId="8" fillId="0" borderId="16" xfId="0" applyFont="1" applyBorder="1"/>
    <xf numFmtId="4" fontId="1" fillId="0" borderId="33" xfId="0" applyNumberFormat="1" applyFont="1" applyBorder="1" applyAlignment="1">
      <alignment horizontal="center" vertical="center" wrapText="1"/>
    </xf>
    <xf numFmtId="4" fontId="1" fillId="0" borderId="35" xfId="0" applyNumberFormat="1" applyFont="1" applyBorder="1" applyAlignment="1">
      <alignment horizontal="center" vertical="center" wrapText="1"/>
    </xf>
    <xf numFmtId="4" fontId="1" fillId="0" borderId="34" xfId="0" applyNumberFormat="1" applyFont="1" applyBorder="1" applyAlignment="1">
      <alignment horizontal="center" vertical="center" wrapText="1"/>
    </xf>
    <xf numFmtId="0" fontId="8" fillId="0" borderId="8" xfId="0" applyFont="1" applyBorder="1"/>
    <xf numFmtId="4" fontId="8" fillId="0" borderId="33" xfId="0" applyNumberFormat="1" applyFont="1" applyBorder="1" applyAlignment="1">
      <alignment horizontal="center" vertical="center" wrapText="1"/>
    </xf>
    <xf numFmtId="4" fontId="8" fillId="0" borderId="35" xfId="0" applyNumberFormat="1" applyFont="1" applyBorder="1" applyAlignment="1">
      <alignment horizontal="center" vertical="center" wrapText="1"/>
    </xf>
    <xf numFmtId="0" fontId="8" fillId="0" borderId="36" xfId="0" applyFont="1" applyBorder="1" applyAlignment="1">
      <alignment horizontal="center" vertical="center" wrapText="1"/>
    </xf>
    <xf numFmtId="0" fontId="8" fillId="0" borderId="37" xfId="0" applyFont="1" applyBorder="1" applyAlignment="1">
      <alignment horizontal="center" vertical="center" wrapText="1"/>
    </xf>
    <xf numFmtId="0" fontId="8" fillId="0" borderId="25" xfId="0" applyFont="1" applyBorder="1" applyAlignment="1">
      <alignment horizontal="center" vertical="center" wrapText="1"/>
    </xf>
    <xf numFmtId="0" fontId="20" fillId="0" borderId="0" xfId="0" applyFont="1" applyAlignment="1">
      <alignment horizontal="center" wrapText="1"/>
    </xf>
    <xf numFmtId="0" fontId="1" fillId="3" borderId="36" xfId="0" applyFont="1" applyFill="1" applyBorder="1" applyAlignment="1">
      <alignment horizontal="center" vertical="center" wrapText="1"/>
    </xf>
    <xf numFmtId="0" fontId="8" fillId="3" borderId="37" xfId="0" applyFont="1" applyFill="1" applyBorder="1" applyAlignment="1">
      <alignment horizontal="center" vertical="center" wrapText="1"/>
    </xf>
    <xf numFmtId="0" fontId="10" fillId="0" borderId="0" xfId="0" applyFont="1" applyAlignment="1">
      <alignment horizontal="left" wrapText="1"/>
    </xf>
    <xf numFmtId="0" fontId="9" fillId="0" borderId="0" xfId="0" applyFont="1" applyAlignment="1">
      <alignment horizontal="left" wrapText="1"/>
    </xf>
    <xf numFmtId="0" fontId="8" fillId="0" borderId="33" xfId="0" applyFont="1" applyBorder="1" applyAlignment="1">
      <alignment horizontal="center" vertical="center"/>
    </xf>
    <xf numFmtId="0" fontId="8" fillId="0" borderId="35" xfId="0" applyFont="1" applyBorder="1" applyAlignment="1">
      <alignment horizontal="center" vertical="center"/>
    </xf>
  </cellXfs>
  <cellStyles count="3">
    <cellStyle name="Normaallaad" xfId="0" builtinId="0"/>
    <cellStyle name="Normaallaad 4" xfId="1" xr:uid="{00000000-0005-0000-0000-000001000000}"/>
    <cellStyle name="Protsent"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42"/>
  <sheetViews>
    <sheetView tabSelected="1" topLeftCell="H4" zoomScaleNormal="100" workbookViewId="0">
      <selection activeCell="O23" sqref="O23"/>
    </sheetView>
  </sheetViews>
  <sheetFormatPr defaultColWidth="9.140625" defaultRowHeight="15" x14ac:dyDescent="0.25"/>
  <cols>
    <col min="1" max="1" width="5.42578125" style="1" customWidth="1"/>
    <col min="2" max="2" width="7.7109375" style="1" customWidth="1"/>
    <col min="3" max="3" width="7.85546875" style="1" customWidth="1"/>
    <col min="4" max="4" width="58.7109375" style="1" customWidth="1"/>
    <col min="5" max="6" width="15.140625" style="1" customWidth="1"/>
    <col min="7" max="7" width="25.28515625" style="1" customWidth="1"/>
    <col min="8" max="8" width="34" style="1" customWidth="1"/>
    <col min="9" max="9" width="9.140625" style="1" customWidth="1"/>
    <col min="10" max="10" width="8.5703125" style="1" customWidth="1"/>
    <col min="11" max="11" width="9.140625" style="1"/>
    <col min="12" max="12" width="11.28515625" style="1" bestFit="1" customWidth="1"/>
    <col min="13" max="13" width="10.140625" style="1" customWidth="1"/>
    <col min="14" max="16384" width="9.140625" style="1"/>
  </cols>
  <sheetData>
    <row r="1" spans="1:15" x14ac:dyDescent="0.25">
      <c r="H1" s="98" t="s">
        <v>0</v>
      </c>
    </row>
    <row r="2" spans="1:15" ht="15" customHeight="1" x14ac:dyDescent="0.25">
      <c r="H2" s="98" t="s">
        <v>1</v>
      </c>
    </row>
    <row r="3" spans="1:15" ht="15" customHeight="1" x14ac:dyDescent="0.25"/>
    <row r="4" spans="1:15" ht="17.45" customHeight="1" x14ac:dyDescent="0.3">
      <c r="A4" s="172" t="s">
        <v>2</v>
      </c>
      <c r="B4" s="172"/>
      <c r="C4" s="172"/>
      <c r="D4" s="172"/>
      <c r="E4" s="172"/>
      <c r="F4" s="172"/>
      <c r="G4" s="172"/>
      <c r="H4" s="172"/>
    </row>
    <row r="5" spans="1:15" ht="16.5" customHeight="1" x14ac:dyDescent="0.25"/>
    <row r="6" spans="1:15" x14ac:dyDescent="0.25">
      <c r="C6" s="3" t="s">
        <v>3</v>
      </c>
      <c r="D6" s="7" t="s">
        <v>4</v>
      </c>
      <c r="I6" s="57"/>
      <c r="J6" s="58"/>
    </row>
    <row r="7" spans="1:15" x14ac:dyDescent="0.25">
      <c r="C7" s="3" t="s">
        <v>5</v>
      </c>
      <c r="D7" s="4" t="s">
        <v>6</v>
      </c>
      <c r="I7" s="57"/>
      <c r="J7" s="58"/>
      <c r="L7" s="59"/>
    </row>
    <row r="8" spans="1:15" x14ac:dyDescent="0.25">
      <c r="G8" s="8"/>
      <c r="H8" s="8"/>
      <c r="I8" s="57"/>
      <c r="J8" s="58"/>
      <c r="K8" s="3"/>
      <c r="L8" s="59"/>
    </row>
    <row r="9" spans="1:15" ht="17.25" x14ac:dyDescent="0.25">
      <c r="D9" s="5" t="s">
        <v>7</v>
      </c>
      <c r="E9" s="6">
        <v>151.1</v>
      </c>
      <c r="F9" s="7" t="s">
        <v>8</v>
      </c>
      <c r="H9" s="60"/>
    </row>
    <row r="10" spans="1:15" ht="17.25" x14ac:dyDescent="0.25">
      <c r="D10" s="5" t="s">
        <v>9</v>
      </c>
      <c r="E10" s="97">
        <v>1292</v>
      </c>
      <c r="F10" s="7" t="s">
        <v>8</v>
      </c>
      <c r="G10" s="8"/>
      <c r="H10" s="61"/>
      <c r="K10" s="8"/>
    </row>
    <row r="11" spans="1:15" ht="15.75" thickBot="1" x14ac:dyDescent="0.3">
      <c r="D11" s="125"/>
      <c r="E11" s="126"/>
      <c r="F11" s="8"/>
      <c r="G11" s="8"/>
      <c r="H11" s="61"/>
      <c r="K11" s="8"/>
    </row>
    <row r="12" spans="1:15" ht="17.25" x14ac:dyDescent="0.25">
      <c r="B12" s="9" t="s">
        <v>10</v>
      </c>
      <c r="C12" s="48"/>
      <c r="D12" s="48"/>
      <c r="E12" s="10" t="s">
        <v>11</v>
      </c>
      <c r="F12" s="44" t="s">
        <v>12</v>
      </c>
      <c r="G12" s="41" t="s">
        <v>13</v>
      </c>
      <c r="H12" s="11" t="s">
        <v>14</v>
      </c>
    </row>
    <row r="13" spans="1:15" ht="15" customHeight="1" x14ac:dyDescent="0.25">
      <c r="B13" s="47"/>
      <c r="C13" s="62" t="s">
        <v>15</v>
      </c>
      <c r="D13" s="63"/>
      <c r="E13" s="127">
        <f>F13/$E$9</f>
        <v>1.1363335539377895</v>
      </c>
      <c r="F13" s="45">
        <f>'Annuiteetgraafik BIL'!F17</f>
        <v>171.7</v>
      </c>
      <c r="G13" s="177" t="s">
        <v>16</v>
      </c>
      <c r="H13" s="155"/>
      <c r="I13" s="64"/>
      <c r="M13" s="3"/>
      <c r="N13" s="64"/>
      <c r="O13" s="65"/>
    </row>
    <row r="14" spans="1:15" x14ac:dyDescent="0.25">
      <c r="B14" s="47"/>
      <c r="C14" s="62" t="s">
        <v>17</v>
      </c>
      <c r="D14" s="63"/>
      <c r="E14" s="127">
        <f>F14/$E$9</f>
        <v>1.3061691754251588</v>
      </c>
      <c r="F14" s="45">
        <f>'Annuiteetgraafik PP (lisa 6.1)'!F15</f>
        <v>197.36216240674148</v>
      </c>
      <c r="G14" s="178"/>
      <c r="H14" s="156" t="s">
        <v>70</v>
      </c>
      <c r="I14" s="64"/>
      <c r="M14" s="3"/>
      <c r="N14" s="64"/>
      <c r="O14" s="65"/>
    </row>
    <row r="15" spans="1:15" ht="15" customHeight="1" x14ac:dyDescent="0.25">
      <c r="B15" s="13">
        <v>400</v>
      </c>
      <c r="C15" s="161" t="s">
        <v>18</v>
      </c>
      <c r="D15" s="162"/>
      <c r="E15" s="127">
        <v>1.67</v>
      </c>
      <c r="F15" s="45">
        <f>E15*E9</f>
        <v>252.33699999999999</v>
      </c>
      <c r="G15" s="178"/>
      <c r="H15" s="169"/>
      <c r="M15" s="3"/>
      <c r="N15" s="64"/>
      <c r="O15" s="65"/>
    </row>
    <row r="16" spans="1:15" ht="15" customHeight="1" x14ac:dyDescent="0.25">
      <c r="B16" s="13">
        <v>100</v>
      </c>
      <c r="C16" s="49" t="s">
        <v>19</v>
      </c>
      <c r="D16" s="50"/>
      <c r="E16" s="127">
        <f t="shared" ref="E16:E18" si="0">F16/$E$9</f>
        <v>0.50160026472534747</v>
      </c>
      <c r="F16" s="159">
        <v>75.791799999999995</v>
      </c>
      <c r="G16" s="163" t="s">
        <v>71</v>
      </c>
      <c r="H16" s="170"/>
      <c r="I16" s="64"/>
      <c r="M16" s="3"/>
      <c r="N16" s="64"/>
      <c r="O16" s="65"/>
    </row>
    <row r="17" spans="2:15" ht="15" customHeight="1" x14ac:dyDescent="0.25">
      <c r="B17" s="13">
        <v>200</v>
      </c>
      <c r="C17" s="12" t="s">
        <v>20</v>
      </c>
      <c r="D17" s="40"/>
      <c r="E17" s="127">
        <f t="shared" si="0"/>
        <v>0.86404500330906686</v>
      </c>
      <c r="F17" s="45">
        <v>130.55719999999999</v>
      </c>
      <c r="G17" s="164"/>
      <c r="H17" s="170"/>
      <c r="I17" s="64"/>
      <c r="J17" s="123"/>
      <c r="M17" s="3"/>
      <c r="N17" s="64"/>
      <c r="O17" s="65"/>
    </row>
    <row r="18" spans="2:15" ht="15" customHeight="1" x14ac:dyDescent="0.25">
      <c r="B18" s="13">
        <v>500</v>
      </c>
      <c r="C18" s="12" t="s">
        <v>21</v>
      </c>
      <c r="D18" s="40"/>
      <c r="E18" s="127">
        <f t="shared" si="0"/>
        <v>1.0524156187954997E-2</v>
      </c>
      <c r="F18" s="45">
        <v>1.5902000000000001</v>
      </c>
      <c r="G18" s="165"/>
      <c r="H18" s="171"/>
      <c r="I18" s="64"/>
      <c r="M18" s="3"/>
      <c r="N18" s="64"/>
      <c r="O18" s="65"/>
    </row>
    <row r="19" spans="2:15" x14ac:dyDescent="0.25">
      <c r="B19" s="14"/>
      <c r="C19" s="15" t="s">
        <v>22</v>
      </c>
      <c r="D19" s="15"/>
      <c r="E19" s="16">
        <f>SUM(E13:E18)</f>
        <v>5.4886721535853171</v>
      </c>
      <c r="F19" s="46">
        <f>SUM(F13:F18)</f>
        <v>829.33836240674134</v>
      </c>
      <c r="G19" s="42"/>
      <c r="H19" s="17"/>
      <c r="I19" s="64"/>
      <c r="N19" s="64"/>
      <c r="O19" s="65"/>
    </row>
    <row r="20" spans="2:15" x14ac:dyDescent="0.25">
      <c r="B20" s="18"/>
      <c r="C20" s="19"/>
      <c r="D20" s="19"/>
      <c r="E20" s="20"/>
      <c r="F20" s="52"/>
      <c r="G20" s="55"/>
      <c r="H20" s="21"/>
      <c r="I20" s="64"/>
      <c r="N20" s="64"/>
      <c r="O20" s="65"/>
    </row>
    <row r="21" spans="2:15" ht="17.25" x14ac:dyDescent="0.25">
      <c r="B21" s="22" t="s">
        <v>23</v>
      </c>
      <c r="C21" s="15"/>
      <c r="D21" s="15"/>
      <c r="E21" s="23" t="s">
        <v>11</v>
      </c>
      <c r="F21" s="51" t="s">
        <v>12</v>
      </c>
      <c r="G21" s="53" t="s">
        <v>13</v>
      </c>
      <c r="H21" s="24" t="s">
        <v>14</v>
      </c>
      <c r="I21" s="64"/>
      <c r="N21" s="64"/>
      <c r="O21" s="65"/>
    </row>
    <row r="22" spans="2:15" ht="15.75" customHeight="1" x14ac:dyDescent="0.25">
      <c r="B22" s="13">
        <v>300</v>
      </c>
      <c r="C22" s="162" t="s">
        <v>24</v>
      </c>
      <c r="D22" s="166"/>
      <c r="E22" s="99">
        <f>F22/$E$9</f>
        <v>2.3979755129053606</v>
      </c>
      <c r="F22" s="124">
        <v>362.33409999999998</v>
      </c>
      <c r="G22" s="92" t="s">
        <v>25</v>
      </c>
      <c r="H22" s="173" t="s">
        <v>26</v>
      </c>
      <c r="I22" s="122"/>
      <c r="M22" s="3"/>
      <c r="N22" s="64"/>
      <c r="O22" s="65"/>
    </row>
    <row r="23" spans="2:15" ht="15" customHeight="1" x14ac:dyDescent="0.25">
      <c r="B23" s="13">
        <v>600</v>
      </c>
      <c r="C23" s="12" t="s">
        <v>27</v>
      </c>
      <c r="D23" s="40"/>
      <c r="E23" s="99"/>
      <c r="F23" s="94"/>
      <c r="G23" s="93"/>
      <c r="H23" s="174"/>
      <c r="I23" s="64"/>
      <c r="M23" s="3"/>
      <c r="N23" s="64"/>
      <c r="O23" s="65"/>
    </row>
    <row r="24" spans="2:15" ht="15" customHeight="1" x14ac:dyDescent="0.25">
      <c r="B24" s="13"/>
      <c r="C24" s="12">
        <v>610</v>
      </c>
      <c r="D24" s="40" t="s">
        <v>28</v>
      </c>
      <c r="E24" s="99">
        <f t="shared" ref="E24:E27" si="1">F24/$E$9</f>
        <v>0.99021419340172079</v>
      </c>
      <c r="F24" s="124">
        <v>149.62136462300001</v>
      </c>
      <c r="G24" s="167" t="s">
        <v>29</v>
      </c>
      <c r="H24" s="174"/>
      <c r="I24" s="123"/>
      <c r="M24" s="3"/>
      <c r="N24" s="64"/>
      <c r="O24" s="65"/>
    </row>
    <row r="25" spans="2:15" x14ac:dyDescent="0.25">
      <c r="B25" s="13"/>
      <c r="C25" s="12">
        <v>620</v>
      </c>
      <c r="D25" s="40" t="s">
        <v>30</v>
      </c>
      <c r="E25" s="99">
        <f t="shared" si="1"/>
        <v>2.8582233295367305</v>
      </c>
      <c r="F25" s="124">
        <v>431.87754509299998</v>
      </c>
      <c r="G25" s="168"/>
      <c r="H25" s="174"/>
      <c r="I25" s="123"/>
      <c r="M25" s="3"/>
      <c r="N25" s="64"/>
      <c r="O25" s="65"/>
    </row>
    <row r="26" spans="2:15" ht="15.75" customHeight="1" x14ac:dyDescent="0.25">
      <c r="B26" s="13"/>
      <c r="C26" s="12">
        <v>630</v>
      </c>
      <c r="D26" s="40" t="s">
        <v>31</v>
      </c>
      <c r="E26" s="99">
        <f t="shared" si="1"/>
        <v>4.4894524771674389E-2</v>
      </c>
      <c r="F26" s="124">
        <v>6.7835626930000004</v>
      </c>
      <c r="G26" s="168"/>
      <c r="H26" s="174"/>
      <c r="I26" s="123"/>
      <c r="M26" s="3"/>
      <c r="N26" s="64"/>
      <c r="O26" s="65"/>
    </row>
    <row r="27" spans="2:15" x14ac:dyDescent="0.25">
      <c r="B27" s="13">
        <v>700</v>
      </c>
      <c r="C27" s="162" t="s">
        <v>32</v>
      </c>
      <c r="D27" s="166"/>
      <c r="E27" s="99">
        <f t="shared" si="1"/>
        <v>5.532968894771674E-2</v>
      </c>
      <c r="F27" s="124">
        <v>8.3603159999999992</v>
      </c>
      <c r="G27" s="92" t="s">
        <v>25</v>
      </c>
      <c r="H27" s="174"/>
      <c r="I27" s="123"/>
      <c r="M27" s="3"/>
      <c r="N27" s="64"/>
      <c r="O27" s="65"/>
    </row>
    <row r="28" spans="2:15" ht="15.75" thickBot="1" x14ac:dyDescent="0.3">
      <c r="B28" s="25"/>
      <c r="C28" s="26" t="s">
        <v>33</v>
      </c>
      <c r="D28" s="26"/>
      <c r="E28" s="95">
        <f>SUM(E22:E27)</f>
        <v>6.3466372495632033</v>
      </c>
      <c r="F28" s="96">
        <f>SUM(F22:F27)</f>
        <v>958.97688840900003</v>
      </c>
      <c r="G28" s="43"/>
      <c r="H28" s="27"/>
      <c r="I28" s="64"/>
      <c r="N28" s="64"/>
      <c r="O28" s="65"/>
    </row>
    <row r="29" spans="2:15" ht="17.25" customHeight="1" x14ac:dyDescent="0.25">
      <c r="B29" s="28"/>
      <c r="C29" s="8"/>
      <c r="D29" s="8"/>
      <c r="E29" s="29"/>
      <c r="F29" s="30"/>
      <c r="G29" s="31"/>
      <c r="I29" s="64"/>
    </row>
    <row r="30" spans="2:15" x14ac:dyDescent="0.25">
      <c r="B30" s="175" t="s">
        <v>34</v>
      </c>
      <c r="C30" s="175"/>
      <c r="D30" s="175"/>
      <c r="E30" s="29">
        <f>E28+E19</f>
        <v>11.835309403148521</v>
      </c>
      <c r="F30" s="30">
        <f>F28+F19</f>
        <v>1788.3152508157414</v>
      </c>
      <c r="G30" s="31"/>
    </row>
    <row r="31" spans="2:15" x14ac:dyDescent="0.25">
      <c r="B31" s="28" t="s">
        <v>35</v>
      </c>
      <c r="C31" s="56"/>
      <c r="D31" s="32">
        <v>0.22</v>
      </c>
      <c r="E31" s="90">
        <f>E30*D31</f>
        <v>2.6037680686926747</v>
      </c>
      <c r="F31" s="30">
        <f>F30*D31</f>
        <v>393.42935517946313</v>
      </c>
    </row>
    <row r="32" spans="2:15" x14ac:dyDescent="0.25">
      <c r="B32" s="8" t="s">
        <v>36</v>
      </c>
      <c r="C32" s="8"/>
      <c r="D32" s="8"/>
      <c r="E32" s="29">
        <f>E31+E30</f>
        <v>14.439077471841196</v>
      </c>
      <c r="F32" s="30">
        <f>F31+F30</f>
        <v>2181.7446059952044</v>
      </c>
      <c r="G32" s="31"/>
    </row>
    <row r="33" spans="2:8" x14ac:dyDescent="0.25">
      <c r="B33" s="8" t="s">
        <v>37</v>
      </c>
      <c r="C33" s="8"/>
      <c r="D33" s="8"/>
      <c r="E33" s="33" t="s">
        <v>38</v>
      </c>
      <c r="F33" s="30">
        <f>F30*12</f>
        <v>21459.783009788895</v>
      </c>
      <c r="G33" s="34"/>
      <c r="H33" s="35"/>
    </row>
    <row r="34" spans="2:8" ht="15.75" thickBot="1" x14ac:dyDescent="0.3">
      <c r="B34" s="8" t="s">
        <v>39</v>
      </c>
      <c r="C34" s="8"/>
      <c r="D34" s="8"/>
      <c r="E34" s="36" t="s">
        <v>38</v>
      </c>
      <c r="F34" s="37">
        <f>F32*12</f>
        <v>26180.935271942453</v>
      </c>
      <c r="G34" s="38"/>
      <c r="H34" s="39"/>
    </row>
    <row r="35" spans="2:8" ht="15.75" x14ac:dyDescent="0.25">
      <c r="B35" s="176"/>
      <c r="C35" s="176"/>
      <c r="D35" s="176"/>
      <c r="E35" s="176"/>
      <c r="F35" s="176"/>
    </row>
    <row r="36" spans="2:8" ht="56.25" customHeight="1" x14ac:dyDescent="0.25">
      <c r="B36" s="160" t="s">
        <v>40</v>
      </c>
      <c r="C36" s="160"/>
      <c r="D36" s="160"/>
      <c r="E36" s="160"/>
      <c r="F36" s="160"/>
      <c r="G36" s="160"/>
      <c r="H36" s="160"/>
    </row>
    <row r="37" spans="2:8" ht="15.75" x14ac:dyDescent="0.25">
      <c r="B37" s="91"/>
      <c r="C37" s="2"/>
      <c r="D37" s="2"/>
      <c r="E37" s="2"/>
      <c r="F37" s="2"/>
    </row>
    <row r="38" spans="2:8" ht="15.75" x14ac:dyDescent="0.25">
      <c r="B38" s="2"/>
      <c r="C38" s="2"/>
      <c r="D38" s="2"/>
      <c r="E38" s="2"/>
      <c r="F38" s="2"/>
    </row>
    <row r="39" spans="2:8" x14ac:dyDescent="0.25">
      <c r="B39" s="8" t="s">
        <v>41</v>
      </c>
      <c r="C39" s="8"/>
      <c r="D39" s="8"/>
      <c r="E39" s="8" t="s">
        <v>42</v>
      </c>
    </row>
    <row r="41" spans="2:8" x14ac:dyDescent="0.25">
      <c r="B41" s="54" t="s">
        <v>43</v>
      </c>
      <c r="C41" s="54"/>
      <c r="D41" s="54"/>
      <c r="E41" s="54" t="s">
        <v>43</v>
      </c>
      <c r="F41" s="54"/>
    </row>
    <row r="42" spans="2:8" ht="15.75" x14ac:dyDescent="0.25">
      <c r="B42" s="2"/>
      <c r="C42" s="2"/>
      <c r="D42" s="2"/>
      <c r="E42" s="2"/>
      <c r="F42" s="2"/>
    </row>
  </sheetData>
  <mergeCells count="12">
    <mergeCell ref="A4:H4"/>
    <mergeCell ref="H22:H27"/>
    <mergeCell ref="B30:D30"/>
    <mergeCell ref="B35:F35"/>
    <mergeCell ref="G13:G15"/>
    <mergeCell ref="B36:H36"/>
    <mergeCell ref="C15:D15"/>
    <mergeCell ref="G16:G18"/>
    <mergeCell ref="C22:D22"/>
    <mergeCell ref="C27:D27"/>
    <mergeCell ref="G24:G26"/>
    <mergeCell ref="H15:H18"/>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136"/>
  <sheetViews>
    <sheetView zoomScaleNormal="100" workbookViewId="0">
      <selection activeCell="I6" sqref="I6"/>
    </sheetView>
  </sheetViews>
  <sheetFormatPr defaultColWidth="9.140625" defaultRowHeight="15" x14ac:dyDescent="0.25"/>
  <cols>
    <col min="1" max="1" width="9.140625" style="71" customWidth="1"/>
    <col min="2" max="2" width="7.85546875" style="71" customWidth="1"/>
    <col min="3" max="3" width="14.7109375" style="71" customWidth="1"/>
    <col min="4" max="4" width="14.28515625" style="71" customWidth="1"/>
    <col min="5" max="7" width="14.7109375" style="71" customWidth="1"/>
    <col min="8" max="10" width="9.140625" style="71"/>
    <col min="11" max="11" width="11" style="71" customWidth="1"/>
    <col min="12" max="16384" width="9.140625" style="71"/>
  </cols>
  <sheetData>
    <row r="1" spans="1:16" x14ac:dyDescent="0.25">
      <c r="A1" s="66"/>
      <c r="B1" s="66"/>
      <c r="C1" s="66"/>
      <c r="D1" s="66"/>
      <c r="E1" s="66"/>
      <c r="F1" s="66"/>
      <c r="G1" s="67"/>
    </row>
    <row r="2" spans="1:16" x14ac:dyDescent="0.25">
      <c r="A2" s="100"/>
      <c r="B2" s="100"/>
      <c r="C2" s="100"/>
      <c r="D2" s="100"/>
      <c r="E2" s="100"/>
      <c r="F2" s="68"/>
      <c r="G2" s="69"/>
      <c r="H2" s="101"/>
      <c r="I2" s="101"/>
    </row>
    <row r="3" spans="1:16" x14ac:dyDescent="0.25">
      <c r="A3" s="100"/>
      <c r="B3" s="100"/>
      <c r="C3" s="100"/>
      <c r="D3" s="100"/>
      <c r="E3" s="100"/>
      <c r="F3" s="68"/>
      <c r="G3" s="69"/>
      <c r="H3" s="101"/>
      <c r="I3" s="101"/>
      <c r="K3" s="80" t="s">
        <v>3</v>
      </c>
      <c r="L3" s="80" t="s">
        <v>44</v>
      </c>
      <c r="M3" s="81"/>
    </row>
    <row r="4" spans="1:16" ht="18.75" x14ac:dyDescent="0.3">
      <c r="A4" s="100"/>
      <c r="B4" s="102" t="s">
        <v>45</v>
      </c>
      <c r="C4" s="100"/>
      <c r="D4" s="100"/>
      <c r="E4" s="68"/>
      <c r="F4" s="103" t="str">
        <f>'Lisa 3'!D7</f>
        <v>Ehte tn 9, Haapsalu</v>
      </c>
      <c r="G4" s="100"/>
      <c r="H4" s="101"/>
      <c r="I4" s="101"/>
      <c r="K4" s="82" t="s">
        <v>46</v>
      </c>
      <c r="L4" s="83">
        <v>151.1</v>
      </c>
      <c r="M4" s="84">
        <f>L4/$L$9</f>
        <v>0.21124003914441494</v>
      </c>
      <c r="N4" s="89"/>
      <c r="O4" s="88"/>
    </row>
    <row r="5" spans="1:16" x14ac:dyDescent="0.25">
      <c r="A5" s="100"/>
      <c r="B5" s="100"/>
      <c r="C5" s="100"/>
      <c r="D5" s="100"/>
      <c r="E5" s="100"/>
      <c r="F5" s="104"/>
      <c r="G5" s="100"/>
      <c r="H5" s="101"/>
      <c r="I5" s="101"/>
      <c r="K5" s="82" t="s">
        <v>47</v>
      </c>
      <c r="L5" s="83"/>
      <c r="M5" s="84">
        <f>L5/$L$9</f>
        <v>0</v>
      </c>
      <c r="N5" s="87"/>
      <c r="O5" s="88"/>
    </row>
    <row r="6" spans="1:16" x14ac:dyDescent="0.25">
      <c r="A6" s="100"/>
      <c r="B6" s="105" t="s">
        <v>48</v>
      </c>
      <c r="C6" s="106"/>
      <c r="D6" s="107"/>
      <c r="E6" s="108">
        <v>45292</v>
      </c>
      <c r="F6" s="109"/>
      <c r="G6" s="100"/>
      <c r="H6" s="101"/>
      <c r="I6" s="101"/>
      <c r="K6" s="82" t="s">
        <v>49</v>
      </c>
      <c r="L6" s="83"/>
      <c r="M6" s="84">
        <f>L6/$L$9</f>
        <v>0</v>
      </c>
      <c r="N6" s="76"/>
      <c r="O6" s="76"/>
    </row>
    <row r="7" spans="1:16" x14ac:dyDescent="0.25">
      <c r="A7" s="100"/>
      <c r="B7" s="110" t="s">
        <v>50</v>
      </c>
      <c r="C7" s="68"/>
      <c r="D7" s="101"/>
      <c r="E7" s="111">
        <v>24</v>
      </c>
      <c r="F7" s="112" t="s">
        <v>51</v>
      </c>
      <c r="G7" s="100"/>
      <c r="H7" s="101"/>
      <c r="I7" s="101"/>
      <c r="K7" s="82" t="s">
        <v>52</v>
      </c>
      <c r="L7" s="83"/>
      <c r="M7" s="84">
        <f>L7/$L$9</f>
        <v>0</v>
      </c>
      <c r="N7" s="78"/>
      <c r="O7" s="78"/>
    </row>
    <row r="8" spans="1:16" x14ac:dyDescent="0.25">
      <c r="A8" s="100"/>
      <c r="B8" s="110" t="s">
        <v>53</v>
      </c>
      <c r="C8" s="68"/>
      <c r="D8" s="113">
        <f>E6-1</f>
        <v>45291</v>
      </c>
      <c r="E8" s="114">
        <v>123409.11000000006</v>
      </c>
      <c r="F8" s="112" t="s">
        <v>54</v>
      </c>
      <c r="G8" s="100"/>
      <c r="H8" s="101"/>
      <c r="I8" s="101"/>
      <c r="K8" s="82" t="s">
        <v>55</v>
      </c>
      <c r="L8" s="83"/>
      <c r="M8" s="84">
        <f>L8/$L$9</f>
        <v>0</v>
      </c>
      <c r="N8" s="78"/>
      <c r="O8" s="78"/>
    </row>
    <row r="9" spans="1:16" x14ac:dyDescent="0.25">
      <c r="A9" s="100"/>
      <c r="B9" s="110" t="s">
        <v>53</v>
      </c>
      <c r="C9" s="68"/>
      <c r="D9" s="113">
        <f>EOMONTH(D8,E7)</f>
        <v>46022</v>
      </c>
      <c r="E9" s="114">
        <v>110228.07000000007</v>
      </c>
      <c r="F9" s="112" t="s">
        <v>54</v>
      </c>
      <c r="G9" s="100"/>
      <c r="H9" s="101"/>
      <c r="I9" s="101"/>
      <c r="K9" s="85" t="s">
        <v>56</v>
      </c>
      <c r="L9" s="86">
        <v>715.3</v>
      </c>
      <c r="M9" s="85"/>
      <c r="N9" s="78"/>
      <c r="O9" s="78"/>
    </row>
    <row r="10" spans="1:16" x14ac:dyDescent="0.25">
      <c r="A10" s="100"/>
      <c r="B10" s="110" t="s">
        <v>57</v>
      </c>
      <c r="C10" s="68"/>
      <c r="D10" s="101"/>
      <c r="E10" s="115">
        <f>M4</f>
        <v>0.21124003914441494</v>
      </c>
      <c r="F10" s="112"/>
      <c r="G10" s="100"/>
      <c r="H10" s="101"/>
      <c r="I10" s="101"/>
      <c r="M10" s="79"/>
      <c r="N10" s="79"/>
      <c r="O10" s="79"/>
    </row>
    <row r="11" spans="1:16" x14ac:dyDescent="0.25">
      <c r="A11" s="100"/>
      <c r="B11" s="110" t="s">
        <v>58</v>
      </c>
      <c r="C11" s="68"/>
      <c r="D11" s="101"/>
      <c r="E11" s="116">
        <f>ROUND(E8*E10,2)</f>
        <v>26068.95</v>
      </c>
      <c r="F11" s="112" t="s">
        <v>54</v>
      </c>
      <c r="G11" s="100"/>
      <c r="H11" s="101"/>
      <c r="I11" s="101"/>
      <c r="M11" s="79"/>
      <c r="N11" s="79"/>
      <c r="O11" s="79"/>
    </row>
    <row r="12" spans="1:16" x14ac:dyDescent="0.25">
      <c r="A12" s="100"/>
      <c r="B12" s="110" t="s">
        <v>59</v>
      </c>
      <c r="C12" s="68"/>
      <c r="D12" s="101"/>
      <c r="E12" s="116">
        <f>ROUND(E9*E10,2)</f>
        <v>23284.58</v>
      </c>
      <c r="F12" s="112" t="s">
        <v>54</v>
      </c>
      <c r="G12" s="100"/>
      <c r="H12" s="101"/>
      <c r="I12" s="101"/>
      <c r="K12" s="77"/>
      <c r="L12" s="77"/>
      <c r="M12" s="78"/>
      <c r="N12" s="78"/>
      <c r="O12" s="78"/>
      <c r="P12" s="79"/>
    </row>
    <row r="13" spans="1:16" x14ac:dyDescent="0.25">
      <c r="A13" s="100"/>
      <c r="B13" s="117" t="s">
        <v>60</v>
      </c>
      <c r="C13" s="118"/>
      <c r="D13" s="119"/>
      <c r="E13" s="157">
        <v>2.7E-2</v>
      </c>
      <c r="F13" s="120"/>
      <c r="G13" s="100"/>
      <c r="H13" s="101"/>
      <c r="I13" s="101"/>
      <c r="K13" s="77"/>
      <c r="L13" s="77"/>
      <c r="M13" s="78"/>
      <c r="N13" s="78"/>
      <c r="O13" s="78"/>
      <c r="P13" s="79"/>
    </row>
    <row r="14" spans="1:16" x14ac:dyDescent="0.25">
      <c r="A14" s="100"/>
      <c r="B14" s="111"/>
      <c r="C14" s="68"/>
      <c r="D14" s="101"/>
      <c r="E14" s="121"/>
      <c r="F14" s="111"/>
      <c r="G14" s="100"/>
      <c r="H14" s="101"/>
      <c r="I14" s="101"/>
      <c r="K14" s="77"/>
      <c r="L14" s="77"/>
      <c r="M14" s="78"/>
      <c r="N14" s="78"/>
      <c r="O14" s="78"/>
      <c r="P14" s="79"/>
    </row>
    <row r="15" spans="1:16" x14ac:dyDescent="0.25">
      <c r="K15" s="77"/>
      <c r="L15" s="77"/>
      <c r="M15" s="78"/>
      <c r="N15" s="78"/>
      <c r="O15" s="78"/>
      <c r="P15" s="79"/>
    </row>
    <row r="16" spans="1:16" ht="15.75" thickBot="1" x14ac:dyDescent="0.3">
      <c r="A16" s="72" t="s">
        <v>61</v>
      </c>
      <c r="B16" s="72" t="s">
        <v>62</v>
      </c>
      <c r="C16" s="72" t="s">
        <v>63</v>
      </c>
      <c r="D16" s="72" t="s">
        <v>64</v>
      </c>
      <c r="E16" s="72" t="s">
        <v>65</v>
      </c>
      <c r="F16" s="72" t="s">
        <v>66</v>
      </c>
      <c r="G16" s="72" t="s">
        <v>67</v>
      </c>
      <c r="K16" s="77"/>
      <c r="L16" s="77"/>
      <c r="M16" s="78"/>
      <c r="N16" s="78"/>
      <c r="O16" s="78"/>
      <c r="P16" s="79"/>
    </row>
    <row r="17" spans="1:16" x14ac:dyDescent="0.25">
      <c r="A17" s="73">
        <f>E6</f>
        <v>45292</v>
      </c>
      <c r="B17" s="74">
        <v>1</v>
      </c>
      <c r="C17" s="70">
        <f>E11</f>
        <v>26068.95</v>
      </c>
      <c r="D17" s="75">
        <f>ROUND(IPMT($E$13/12,B17,$E$7,-$E$11,$E$12,0),2)</f>
        <v>58.66</v>
      </c>
      <c r="E17" s="75">
        <f>ROUND(PPMT($E$13/12,B17,$E$7,-$E$11,$E$12,0),2)</f>
        <v>113.04</v>
      </c>
      <c r="F17" s="75">
        <f>ROUND(PMT($E$13/12,E7,-E11,E12),2)</f>
        <v>171.7</v>
      </c>
      <c r="G17" s="75">
        <f>C17-E17</f>
        <v>25955.91</v>
      </c>
      <c r="K17" s="77"/>
      <c r="L17" s="77"/>
      <c r="M17" s="78"/>
      <c r="N17" s="78"/>
      <c r="O17" s="78"/>
      <c r="P17" s="79"/>
    </row>
    <row r="18" spans="1:16" x14ac:dyDescent="0.25">
      <c r="A18" s="73">
        <f>EDATE(A17,1)</f>
        <v>45323</v>
      </c>
      <c r="B18" s="74">
        <v>2</v>
      </c>
      <c r="C18" s="70">
        <f>G17</f>
        <v>25955.91</v>
      </c>
      <c r="D18" s="75">
        <f t="shared" ref="D18:D40" si="0">ROUND(C18*$E$13/12,2)</f>
        <v>58.4</v>
      </c>
      <c r="E18" s="75">
        <f>F18-D18</f>
        <v>113.29999999999998</v>
      </c>
      <c r="F18" s="75">
        <f>F17</f>
        <v>171.7</v>
      </c>
      <c r="G18" s="75">
        <f t="shared" ref="G18:G40" si="1">C18-E18</f>
        <v>25842.61</v>
      </c>
      <c r="K18" s="77"/>
      <c r="L18" s="77"/>
      <c r="M18" s="78"/>
      <c r="N18" s="78"/>
      <c r="O18" s="78"/>
      <c r="P18" s="79"/>
    </row>
    <row r="19" spans="1:16" x14ac:dyDescent="0.25">
      <c r="A19" s="73">
        <f>EDATE(A18,1)</f>
        <v>45352</v>
      </c>
      <c r="B19" s="74">
        <v>3</v>
      </c>
      <c r="C19" s="70">
        <f>G18</f>
        <v>25842.61</v>
      </c>
      <c r="D19" s="75">
        <f t="shared" si="0"/>
        <v>58.15</v>
      </c>
      <c r="E19" s="75">
        <f>F19-D19</f>
        <v>113.54999999999998</v>
      </c>
      <c r="F19" s="75">
        <f t="shared" ref="F19:F40" si="2">F18</f>
        <v>171.7</v>
      </c>
      <c r="G19" s="75">
        <f t="shared" si="1"/>
        <v>25729.06</v>
      </c>
      <c r="K19" s="77"/>
      <c r="L19" s="77"/>
      <c r="M19" s="78"/>
      <c r="N19" s="78"/>
      <c r="O19" s="78"/>
      <c r="P19" s="79"/>
    </row>
    <row r="20" spans="1:16" x14ac:dyDescent="0.25">
      <c r="A20" s="73">
        <f t="shared" ref="A20:A40" si="3">EDATE(A19,1)</f>
        <v>45383</v>
      </c>
      <c r="B20" s="74">
        <v>4</v>
      </c>
      <c r="C20" s="70">
        <f t="shared" ref="C20:C40" si="4">G19</f>
        <v>25729.06</v>
      </c>
      <c r="D20" s="75">
        <f t="shared" si="0"/>
        <v>57.89</v>
      </c>
      <c r="E20" s="75">
        <f t="shared" ref="E20:E40" si="5">F20-D20</f>
        <v>113.80999999999999</v>
      </c>
      <c r="F20" s="75">
        <f t="shared" si="2"/>
        <v>171.7</v>
      </c>
      <c r="G20" s="75">
        <f t="shared" si="1"/>
        <v>25615.25</v>
      </c>
      <c r="K20" s="77"/>
      <c r="L20" s="77"/>
      <c r="M20" s="78"/>
      <c r="N20" s="78"/>
      <c r="O20" s="78"/>
      <c r="P20" s="79"/>
    </row>
    <row r="21" spans="1:16" x14ac:dyDescent="0.25">
      <c r="A21" s="73">
        <f t="shared" si="3"/>
        <v>45413</v>
      </c>
      <c r="B21" s="74">
        <v>5</v>
      </c>
      <c r="C21" s="70">
        <f t="shared" si="4"/>
        <v>25615.25</v>
      </c>
      <c r="D21" s="75">
        <f t="shared" si="0"/>
        <v>57.63</v>
      </c>
      <c r="E21" s="75">
        <f t="shared" si="5"/>
        <v>114.07</v>
      </c>
      <c r="F21" s="75">
        <f t="shared" si="2"/>
        <v>171.7</v>
      </c>
      <c r="G21" s="75">
        <f t="shared" si="1"/>
        <v>25501.18</v>
      </c>
      <c r="K21" s="77"/>
      <c r="L21" s="77"/>
      <c r="M21" s="78"/>
      <c r="N21" s="78"/>
      <c r="O21" s="78"/>
      <c r="P21" s="79"/>
    </row>
    <row r="22" spans="1:16" x14ac:dyDescent="0.25">
      <c r="A22" s="73">
        <f t="shared" si="3"/>
        <v>45444</v>
      </c>
      <c r="B22" s="74">
        <v>6</v>
      </c>
      <c r="C22" s="70">
        <f t="shared" si="4"/>
        <v>25501.18</v>
      </c>
      <c r="D22" s="75">
        <f t="shared" si="0"/>
        <v>57.38</v>
      </c>
      <c r="E22" s="75">
        <f t="shared" si="5"/>
        <v>114.32</v>
      </c>
      <c r="F22" s="75">
        <f t="shared" si="2"/>
        <v>171.7</v>
      </c>
      <c r="G22" s="75">
        <f t="shared" si="1"/>
        <v>25386.86</v>
      </c>
      <c r="K22" s="77"/>
      <c r="L22" s="77"/>
      <c r="M22" s="78"/>
      <c r="N22" s="78"/>
      <c r="O22" s="78"/>
      <c r="P22" s="79"/>
    </row>
    <row r="23" spans="1:16" x14ac:dyDescent="0.25">
      <c r="A23" s="73">
        <f t="shared" si="3"/>
        <v>45474</v>
      </c>
      <c r="B23" s="74">
        <v>7</v>
      </c>
      <c r="C23" s="70">
        <f t="shared" si="4"/>
        <v>25386.86</v>
      </c>
      <c r="D23" s="75">
        <f t="shared" si="0"/>
        <v>57.12</v>
      </c>
      <c r="E23" s="75">
        <f t="shared" si="5"/>
        <v>114.57999999999998</v>
      </c>
      <c r="F23" s="75">
        <f t="shared" si="2"/>
        <v>171.7</v>
      </c>
      <c r="G23" s="75">
        <f t="shared" si="1"/>
        <v>25272.28</v>
      </c>
      <c r="K23" s="77"/>
      <c r="L23" s="77"/>
      <c r="M23" s="78"/>
      <c r="N23" s="78"/>
      <c r="O23" s="78"/>
      <c r="P23" s="79"/>
    </row>
    <row r="24" spans="1:16" x14ac:dyDescent="0.25">
      <c r="A24" s="73">
        <f>EDATE(A23,1)</f>
        <v>45505</v>
      </c>
      <c r="B24" s="74">
        <v>8</v>
      </c>
      <c r="C24" s="70">
        <f t="shared" si="4"/>
        <v>25272.28</v>
      </c>
      <c r="D24" s="75">
        <f t="shared" si="0"/>
        <v>56.86</v>
      </c>
      <c r="E24" s="75">
        <f t="shared" si="5"/>
        <v>114.83999999999999</v>
      </c>
      <c r="F24" s="75">
        <f t="shared" si="2"/>
        <v>171.7</v>
      </c>
      <c r="G24" s="75">
        <f t="shared" si="1"/>
        <v>25157.439999999999</v>
      </c>
      <c r="K24" s="77"/>
      <c r="L24" s="77"/>
      <c r="M24" s="78"/>
      <c r="N24" s="78"/>
      <c r="O24" s="78"/>
      <c r="P24" s="79"/>
    </row>
    <row r="25" spans="1:16" x14ac:dyDescent="0.25">
      <c r="A25" s="73">
        <f t="shared" si="3"/>
        <v>45536</v>
      </c>
      <c r="B25" s="74">
        <v>9</v>
      </c>
      <c r="C25" s="70">
        <f t="shared" si="4"/>
        <v>25157.439999999999</v>
      </c>
      <c r="D25" s="75">
        <f t="shared" si="0"/>
        <v>56.6</v>
      </c>
      <c r="E25" s="75">
        <f t="shared" si="5"/>
        <v>115.1</v>
      </c>
      <c r="F25" s="75">
        <f t="shared" si="2"/>
        <v>171.7</v>
      </c>
      <c r="G25" s="75">
        <f t="shared" si="1"/>
        <v>25042.34</v>
      </c>
      <c r="K25" s="77"/>
      <c r="L25" s="77"/>
      <c r="M25" s="78"/>
      <c r="N25" s="78"/>
      <c r="O25" s="78"/>
      <c r="P25" s="79"/>
    </row>
    <row r="26" spans="1:16" x14ac:dyDescent="0.25">
      <c r="A26" s="73">
        <f t="shared" si="3"/>
        <v>45566</v>
      </c>
      <c r="B26" s="74">
        <v>10</v>
      </c>
      <c r="C26" s="70">
        <f t="shared" si="4"/>
        <v>25042.34</v>
      </c>
      <c r="D26" s="75">
        <f t="shared" si="0"/>
        <v>56.35</v>
      </c>
      <c r="E26" s="75">
        <f t="shared" si="5"/>
        <v>115.35</v>
      </c>
      <c r="F26" s="75">
        <f t="shared" si="2"/>
        <v>171.7</v>
      </c>
      <c r="G26" s="75">
        <f t="shared" si="1"/>
        <v>24926.99</v>
      </c>
      <c r="K26" s="77"/>
      <c r="L26" s="77"/>
      <c r="M26" s="78"/>
      <c r="N26" s="78"/>
      <c r="O26" s="78"/>
      <c r="P26" s="79"/>
    </row>
    <row r="27" spans="1:16" x14ac:dyDescent="0.25">
      <c r="A27" s="73">
        <f t="shared" si="3"/>
        <v>45597</v>
      </c>
      <c r="B27" s="74">
        <v>11</v>
      </c>
      <c r="C27" s="70">
        <f t="shared" si="4"/>
        <v>24926.99</v>
      </c>
      <c r="D27" s="75">
        <f t="shared" si="0"/>
        <v>56.09</v>
      </c>
      <c r="E27" s="75">
        <f t="shared" si="5"/>
        <v>115.60999999999999</v>
      </c>
      <c r="F27" s="75">
        <f t="shared" si="2"/>
        <v>171.7</v>
      </c>
      <c r="G27" s="75">
        <f t="shared" si="1"/>
        <v>24811.38</v>
      </c>
    </row>
    <row r="28" spans="1:16" x14ac:dyDescent="0.25">
      <c r="A28" s="73">
        <f t="shared" si="3"/>
        <v>45627</v>
      </c>
      <c r="B28" s="74">
        <v>12</v>
      </c>
      <c r="C28" s="70">
        <f t="shared" si="4"/>
        <v>24811.38</v>
      </c>
      <c r="D28" s="75">
        <f t="shared" si="0"/>
        <v>55.83</v>
      </c>
      <c r="E28" s="75">
        <f t="shared" si="5"/>
        <v>115.86999999999999</v>
      </c>
      <c r="F28" s="75">
        <f t="shared" si="2"/>
        <v>171.7</v>
      </c>
      <c r="G28" s="75">
        <f t="shared" si="1"/>
        <v>24695.510000000002</v>
      </c>
    </row>
    <row r="29" spans="1:16" x14ac:dyDescent="0.25">
      <c r="A29" s="73">
        <f t="shared" si="3"/>
        <v>45658</v>
      </c>
      <c r="B29" s="74">
        <v>13</v>
      </c>
      <c r="C29" s="70">
        <f t="shared" si="4"/>
        <v>24695.510000000002</v>
      </c>
      <c r="D29" s="75">
        <f t="shared" si="0"/>
        <v>55.56</v>
      </c>
      <c r="E29" s="75">
        <f t="shared" si="5"/>
        <v>116.13999999999999</v>
      </c>
      <c r="F29" s="75">
        <f t="shared" si="2"/>
        <v>171.7</v>
      </c>
      <c r="G29" s="75">
        <f t="shared" si="1"/>
        <v>24579.370000000003</v>
      </c>
    </row>
    <row r="30" spans="1:16" x14ac:dyDescent="0.25">
      <c r="A30" s="73">
        <f t="shared" si="3"/>
        <v>45689</v>
      </c>
      <c r="B30" s="74">
        <v>14</v>
      </c>
      <c r="C30" s="70">
        <f t="shared" si="4"/>
        <v>24579.370000000003</v>
      </c>
      <c r="D30" s="75">
        <f t="shared" si="0"/>
        <v>55.3</v>
      </c>
      <c r="E30" s="75">
        <f t="shared" si="5"/>
        <v>116.39999999999999</v>
      </c>
      <c r="F30" s="75">
        <f t="shared" si="2"/>
        <v>171.7</v>
      </c>
      <c r="G30" s="75">
        <f t="shared" si="1"/>
        <v>24462.97</v>
      </c>
    </row>
    <row r="31" spans="1:16" x14ac:dyDescent="0.25">
      <c r="A31" s="73">
        <f t="shared" si="3"/>
        <v>45717</v>
      </c>
      <c r="B31" s="74">
        <v>15</v>
      </c>
      <c r="C31" s="70">
        <f t="shared" si="4"/>
        <v>24462.97</v>
      </c>
      <c r="D31" s="75">
        <f t="shared" si="0"/>
        <v>55.04</v>
      </c>
      <c r="E31" s="75">
        <f t="shared" si="5"/>
        <v>116.66</v>
      </c>
      <c r="F31" s="75">
        <f t="shared" si="2"/>
        <v>171.7</v>
      </c>
      <c r="G31" s="75">
        <f t="shared" si="1"/>
        <v>24346.31</v>
      </c>
    </row>
    <row r="32" spans="1:16" x14ac:dyDescent="0.25">
      <c r="A32" s="73">
        <f t="shared" si="3"/>
        <v>45748</v>
      </c>
      <c r="B32" s="74">
        <v>16</v>
      </c>
      <c r="C32" s="70">
        <f t="shared" si="4"/>
        <v>24346.31</v>
      </c>
      <c r="D32" s="75">
        <f t="shared" si="0"/>
        <v>54.78</v>
      </c>
      <c r="E32" s="75">
        <f t="shared" si="5"/>
        <v>116.91999999999999</v>
      </c>
      <c r="F32" s="75">
        <f t="shared" si="2"/>
        <v>171.7</v>
      </c>
      <c r="G32" s="75">
        <f t="shared" si="1"/>
        <v>24229.390000000003</v>
      </c>
    </row>
    <row r="33" spans="1:7" x14ac:dyDescent="0.25">
      <c r="A33" s="73">
        <f t="shared" si="3"/>
        <v>45778</v>
      </c>
      <c r="B33" s="74">
        <v>17</v>
      </c>
      <c r="C33" s="70">
        <f t="shared" si="4"/>
        <v>24229.390000000003</v>
      </c>
      <c r="D33" s="75">
        <f t="shared" si="0"/>
        <v>54.52</v>
      </c>
      <c r="E33" s="75">
        <f t="shared" si="5"/>
        <v>117.17999999999998</v>
      </c>
      <c r="F33" s="75">
        <f t="shared" si="2"/>
        <v>171.7</v>
      </c>
      <c r="G33" s="75">
        <f t="shared" si="1"/>
        <v>24112.210000000003</v>
      </c>
    </row>
    <row r="34" spans="1:7" x14ac:dyDescent="0.25">
      <c r="A34" s="73">
        <f t="shared" si="3"/>
        <v>45809</v>
      </c>
      <c r="B34" s="74">
        <v>18</v>
      </c>
      <c r="C34" s="70">
        <f t="shared" si="4"/>
        <v>24112.210000000003</v>
      </c>
      <c r="D34" s="75">
        <f t="shared" si="0"/>
        <v>54.25</v>
      </c>
      <c r="E34" s="75">
        <f t="shared" si="5"/>
        <v>117.44999999999999</v>
      </c>
      <c r="F34" s="75">
        <f t="shared" si="2"/>
        <v>171.7</v>
      </c>
      <c r="G34" s="75">
        <f t="shared" si="1"/>
        <v>23994.760000000002</v>
      </c>
    </row>
    <row r="35" spans="1:7" x14ac:dyDescent="0.25">
      <c r="A35" s="73">
        <f t="shared" si="3"/>
        <v>45839</v>
      </c>
      <c r="B35" s="74">
        <v>19</v>
      </c>
      <c r="C35" s="70">
        <f t="shared" si="4"/>
        <v>23994.760000000002</v>
      </c>
      <c r="D35" s="75">
        <f t="shared" si="0"/>
        <v>53.99</v>
      </c>
      <c r="E35" s="75">
        <f t="shared" si="5"/>
        <v>117.70999999999998</v>
      </c>
      <c r="F35" s="75">
        <f t="shared" si="2"/>
        <v>171.7</v>
      </c>
      <c r="G35" s="75">
        <f t="shared" si="1"/>
        <v>23877.050000000003</v>
      </c>
    </row>
    <row r="36" spans="1:7" x14ac:dyDescent="0.25">
      <c r="A36" s="73">
        <f t="shared" si="3"/>
        <v>45870</v>
      </c>
      <c r="B36" s="74">
        <v>20</v>
      </c>
      <c r="C36" s="70">
        <f t="shared" si="4"/>
        <v>23877.050000000003</v>
      </c>
      <c r="D36" s="75">
        <f t="shared" si="0"/>
        <v>53.72</v>
      </c>
      <c r="E36" s="75">
        <f t="shared" si="5"/>
        <v>117.97999999999999</v>
      </c>
      <c r="F36" s="75">
        <f t="shared" si="2"/>
        <v>171.7</v>
      </c>
      <c r="G36" s="75">
        <f t="shared" si="1"/>
        <v>23759.070000000003</v>
      </c>
    </row>
    <row r="37" spans="1:7" x14ac:dyDescent="0.25">
      <c r="A37" s="73">
        <f t="shared" si="3"/>
        <v>45901</v>
      </c>
      <c r="B37" s="74">
        <v>21</v>
      </c>
      <c r="C37" s="70">
        <f t="shared" si="4"/>
        <v>23759.070000000003</v>
      </c>
      <c r="D37" s="75">
        <f t="shared" si="0"/>
        <v>53.46</v>
      </c>
      <c r="E37" s="75">
        <f t="shared" si="5"/>
        <v>118.23999999999998</v>
      </c>
      <c r="F37" s="75">
        <f t="shared" si="2"/>
        <v>171.7</v>
      </c>
      <c r="G37" s="75">
        <f t="shared" si="1"/>
        <v>23640.83</v>
      </c>
    </row>
    <row r="38" spans="1:7" x14ac:dyDescent="0.25">
      <c r="A38" s="73">
        <f t="shared" si="3"/>
        <v>45931</v>
      </c>
      <c r="B38" s="74">
        <v>22</v>
      </c>
      <c r="C38" s="70">
        <f t="shared" si="4"/>
        <v>23640.83</v>
      </c>
      <c r="D38" s="75">
        <f t="shared" si="0"/>
        <v>53.19</v>
      </c>
      <c r="E38" s="75">
        <f t="shared" si="5"/>
        <v>118.50999999999999</v>
      </c>
      <c r="F38" s="75">
        <f t="shared" si="2"/>
        <v>171.7</v>
      </c>
      <c r="G38" s="75">
        <f t="shared" si="1"/>
        <v>23522.320000000003</v>
      </c>
    </row>
    <row r="39" spans="1:7" x14ac:dyDescent="0.25">
      <c r="A39" s="73">
        <f t="shared" si="3"/>
        <v>45962</v>
      </c>
      <c r="B39" s="74">
        <v>23</v>
      </c>
      <c r="C39" s="70">
        <f t="shared" si="4"/>
        <v>23522.320000000003</v>
      </c>
      <c r="D39" s="75">
        <f t="shared" si="0"/>
        <v>52.93</v>
      </c>
      <c r="E39" s="75">
        <f t="shared" si="5"/>
        <v>118.76999999999998</v>
      </c>
      <c r="F39" s="75">
        <f t="shared" si="2"/>
        <v>171.7</v>
      </c>
      <c r="G39" s="75">
        <f t="shared" si="1"/>
        <v>23403.550000000003</v>
      </c>
    </row>
    <row r="40" spans="1:7" x14ac:dyDescent="0.25">
      <c r="A40" s="73">
        <f t="shared" si="3"/>
        <v>45992</v>
      </c>
      <c r="B40" s="74">
        <v>24</v>
      </c>
      <c r="C40" s="70">
        <f t="shared" si="4"/>
        <v>23403.550000000003</v>
      </c>
      <c r="D40" s="75">
        <f t="shared" si="0"/>
        <v>52.66</v>
      </c>
      <c r="E40" s="75">
        <f t="shared" si="5"/>
        <v>119.03999999999999</v>
      </c>
      <c r="F40" s="75">
        <f t="shared" si="2"/>
        <v>171.7</v>
      </c>
      <c r="G40" s="75">
        <f t="shared" si="1"/>
        <v>23284.510000000002</v>
      </c>
    </row>
    <row r="41" spans="1:7" x14ac:dyDescent="0.25">
      <c r="A41" s="73"/>
      <c r="B41" s="74"/>
      <c r="C41" s="70"/>
      <c r="D41" s="75"/>
      <c r="E41" s="75"/>
      <c r="F41" s="75"/>
      <c r="G41" s="75"/>
    </row>
    <row r="42" spans="1:7" x14ac:dyDescent="0.25">
      <c r="A42" s="73"/>
      <c r="B42" s="74"/>
      <c r="C42" s="70"/>
      <c r="D42" s="75"/>
      <c r="E42" s="75"/>
      <c r="F42" s="75"/>
      <c r="G42" s="75"/>
    </row>
    <row r="43" spans="1:7" x14ac:dyDescent="0.25">
      <c r="A43" s="73"/>
      <c r="B43" s="74"/>
      <c r="C43" s="70"/>
      <c r="D43" s="75"/>
      <c r="E43" s="75"/>
      <c r="F43" s="75"/>
      <c r="G43" s="75"/>
    </row>
    <row r="44" spans="1:7" x14ac:dyDescent="0.25">
      <c r="A44" s="73"/>
      <c r="B44" s="74"/>
      <c r="C44" s="70"/>
      <c r="D44" s="75"/>
      <c r="E44" s="75"/>
      <c r="F44" s="75"/>
      <c r="G44" s="75"/>
    </row>
    <row r="45" spans="1:7" x14ac:dyDescent="0.25">
      <c r="A45" s="73"/>
      <c r="B45" s="74"/>
      <c r="C45" s="70"/>
      <c r="D45" s="75"/>
      <c r="E45" s="75"/>
      <c r="F45" s="75"/>
      <c r="G45" s="75"/>
    </row>
    <row r="46" spans="1:7" x14ac:dyDescent="0.25">
      <c r="A46" s="73"/>
      <c r="B46" s="74"/>
      <c r="C46" s="70"/>
      <c r="D46" s="75"/>
      <c r="E46" s="75"/>
      <c r="F46" s="75"/>
      <c r="G46" s="75"/>
    </row>
    <row r="47" spans="1:7" x14ac:dyDescent="0.25">
      <c r="A47" s="73"/>
      <c r="B47" s="74"/>
      <c r="C47" s="70"/>
      <c r="D47" s="75"/>
      <c r="E47" s="75"/>
      <c r="F47" s="75"/>
      <c r="G47" s="75"/>
    </row>
    <row r="48" spans="1:7" x14ac:dyDescent="0.25">
      <c r="A48" s="73"/>
      <c r="B48" s="74"/>
      <c r="C48" s="70"/>
      <c r="D48" s="75"/>
      <c r="E48" s="75"/>
      <c r="F48" s="75"/>
      <c r="G48" s="75"/>
    </row>
    <row r="49" spans="1:7" x14ac:dyDescent="0.25">
      <c r="A49" s="73"/>
      <c r="B49" s="74"/>
      <c r="C49" s="70"/>
      <c r="D49" s="75"/>
      <c r="E49" s="75"/>
      <c r="F49" s="75"/>
      <c r="G49" s="75"/>
    </row>
    <row r="50" spans="1:7" x14ac:dyDescent="0.25">
      <c r="A50" s="73"/>
      <c r="B50" s="74"/>
      <c r="C50" s="70"/>
      <c r="D50" s="75"/>
      <c r="E50" s="75"/>
      <c r="F50" s="75"/>
      <c r="G50" s="75"/>
    </row>
    <row r="51" spans="1:7" x14ac:dyDescent="0.25">
      <c r="A51" s="73"/>
      <c r="B51" s="74"/>
      <c r="C51" s="70"/>
      <c r="D51" s="75"/>
      <c r="E51" s="75"/>
      <c r="F51" s="75"/>
      <c r="G51" s="75"/>
    </row>
    <row r="52" spans="1:7" x14ac:dyDescent="0.25">
      <c r="A52" s="73"/>
      <c r="B52" s="74"/>
      <c r="C52" s="70"/>
      <c r="D52" s="75"/>
      <c r="E52" s="75"/>
      <c r="F52" s="75"/>
      <c r="G52" s="75"/>
    </row>
    <row r="53" spans="1:7" x14ac:dyDescent="0.25">
      <c r="A53" s="73"/>
      <c r="B53" s="74"/>
      <c r="C53" s="70"/>
      <c r="D53" s="75"/>
      <c r="E53" s="75"/>
      <c r="F53" s="75"/>
      <c r="G53" s="75"/>
    </row>
    <row r="54" spans="1:7" x14ac:dyDescent="0.25">
      <c r="A54" s="73"/>
      <c r="B54" s="74"/>
      <c r="C54" s="70"/>
      <c r="D54" s="75"/>
      <c r="E54" s="75"/>
      <c r="F54" s="75"/>
      <c r="G54" s="75"/>
    </row>
    <row r="55" spans="1:7" x14ac:dyDescent="0.25">
      <c r="A55" s="73"/>
      <c r="B55" s="74"/>
      <c r="C55" s="70"/>
      <c r="D55" s="75"/>
      <c r="E55" s="75"/>
      <c r="F55" s="75"/>
      <c r="G55" s="75"/>
    </row>
    <row r="56" spans="1:7" x14ac:dyDescent="0.25">
      <c r="A56" s="73"/>
      <c r="B56" s="74"/>
      <c r="C56" s="70"/>
      <c r="D56" s="75"/>
      <c r="E56" s="75"/>
      <c r="F56" s="75"/>
      <c r="G56" s="75"/>
    </row>
    <row r="57" spans="1:7" x14ac:dyDescent="0.25">
      <c r="A57" s="73"/>
      <c r="B57" s="74"/>
      <c r="C57" s="70"/>
      <c r="D57" s="75"/>
      <c r="E57" s="75"/>
      <c r="F57" s="75"/>
      <c r="G57" s="75"/>
    </row>
    <row r="58" spans="1:7" x14ac:dyDescent="0.25">
      <c r="A58" s="73"/>
      <c r="B58" s="74"/>
      <c r="C58" s="70"/>
      <c r="D58" s="75"/>
      <c r="E58" s="75"/>
      <c r="F58" s="75"/>
      <c r="G58" s="75"/>
    </row>
    <row r="59" spans="1:7" x14ac:dyDescent="0.25">
      <c r="A59" s="73"/>
      <c r="B59" s="74"/>
      <c r="C59" s="70"/>
      <c r="D59" s="75"/>
      <c r="E59" s="75"/>
      <c r="F59" s="75"/>
      <c r="G59" s="75"/>
    </row>
    <row r="60" spans="1:7" x14ac:dyDescent="0.25">
      <c r="A60" s="73"/>
      <c r="B60" s="74"/>
      <c r="C60" s="70"/>
      <c r="D60" s="75"/>
      <c r="E60" s="75"/>
      <c r="F60" s="75"/>
      <c r="G60" s="75"/>
    </row>
    <row r="61" spans="1:7" x14ac:dyDescent="0.25">
      <c r="A61" s="73"/>
      <c r="B61" s="74"/>
      <c r="C61" s="70"/>
      <c r="D61" s="75"/>
      <c r="E61" s="75"/>
      <c r="F61" s="75"/>
      <c r="G61" s="75"/>
    </row>
    <row r="62" spans="1:7" x14ac:dyDescent="0.25">
      <c r="A62" s="73"/>
      <c r="B62" s="74"/>
      <c r="C62" s="70"/>
      <c r="D62" s="75"/>
      <c r="E62" s="75"/>
      <c r="F62" s="75"/>
      <c r="G62" s="75"/>
    </row>
    <row r="63" spans="1:7" x14ac:dyDescent="0.25">
      <c r="A63" s="73"/>
      <c r="B63" s="74"/>
      <c r="C63" s="70"/>
      <c r="D63" s="75"/>
      <c r="E63" s="75"/>
      <c r="F63" s="75"/>
      <c r="G63" s="75"/>
    </row>
    <row r="64" spans="1:7" x14ac:dyDescent="0.25">
      <c r="A64" s="73"/>
      <c r="B64" s="74"/>
      <c r="C64" s="70"/>
      <c r="D64" s="75"/>
      <c r="E64" s="75"/>
      <c r="F64" s="75"/>
      <c r="G64" s="75"/>
    </row>
    <row r="65" spans="1:7" x14ac:dyDescent="0.25">
      <c r="A65" s="73"/>
      <c r="B65" s="74"/>
      <c r="C65" s="70"/>
      <c r="D65" s="75"/>
      <c r="E65" s="75"/>
      <c r="F65" s="75"/>
      <c r="G65" s="75"/>
    </row>
    <row r="66" spans="1:7" x14ac:dyDescent="0.25">
      <c r="A66" s="73"/>
      <c r="B66" s="74"/>
      <c r="C66" s="70"/>
      <c r="D66" s="75"/>
      <c r="E66" s="75"/>
      <c r="F66" s="75"/>
      <c r="G66" s="75"/>
    </row>
    <row r="67" spans="1:7" x14ac:dyDescent="0.25">
      <c r="A67" s="73"/>
      <c r="B67" s="74"/>
      <c r="C67" s="70"/>
      <c r="D67" s="75"/>
      <c r="E67" s="75"/>
      <c r="F67" s="75"/>
      <c r="G67" s="75"/>
    </row>
    <row r="68" spans="1:7" x14ac:dyDescent="0.25">
      <c r="A68" s="73"/>
      <c r="B68" s="74"/>
      <c r="C68" s="70"/>
      <c r="D68" s="75"/>
      <c r="E68" s="75"/>
      <c r="F68" s="75"/>
      <c r="G68" s="75"/>
    </row>
    <row r="69" spans="1:7" x14ac:dyDescent="0.25">
      <c r="A69" s="73"/>
      <c r="B69" s="74"/>
      <c r="C69" s="70"/>
      <c r="D69" s="75"/>
      <c r="E69" s="75"/>
      <c r="F69" s="75"/>
      <c r="G69" s="75"/>
    </row>
    <row r="70" spans="1:7" x14ac:dyDescent="0.25">
      <c r="A70" s="73"/>
      <c r="B70" s="74"/>
      <c r="C70" s="70"/>
      <c r="D70" s="75"/>
      <c r="E70" s="75"/>
      <c r="F70" s="75"/>
      <c r="G70" s="75"/>
    </row>
    <row r="71" spans="1:7" x14ac:dyDescent="0.25">
      <c r="A71" s="73"/>
      <c r="B71" s="74"/>
      <c r="C71" s="70"/>
      <c r="D71" s="75"/>
      <c r="E71" s="75"/>
      <c r="F71" s="75"/>
      <c r="G71" s="75"/>
    </row>
    <row r="72" spans="1:7" x14ac:dyDescent="0.25">
      <c r="A72" s="73"/>
      <c r="B72" s="74"/>
      <c r="C72" s="70"/>
      <c r="D72" s="75"/>
      <c r="E72" s="75"/>
      <c r="F72" s="75"/>
      <c r="G72" s="75"/>
    </row>
    <row r="73" spans="1:7" x14ac:dyDescent="0.25">
      <c r="A73" s="73"/>
      <c r="B73" s="74"/>
      <c r="C73" s="70"/>
      <c r="D73" s="75"/>
      <c r="E73" s="75"/>
      <c r="F73" s="75"/>
      <c r="G73" s="75"/>
    </row>
    <row r="74" spans="1:7" x14ac:dyDescent="0.25">
      <c r="A74" s="73"/>
      <c r="B74" s="74"/>
      <c r="C74" s="70"/>
      <c r="D74" s="75"/>
      <c r="E74" s="75"/>
      <c r="F74" s="75"/>
      <c r="G74" s="75"/>
    </row>
    <row r="75" spans="1:7" x14ac:dyDescent="0.25">
      <c r="A75" s="73"/>
      <c r="B75" s="74"/>
      <c r="C75" s="70"/>
      <c r="D75" s="75"/>
      <c r="E75" s="75"/>
      <c r="F75" s="75"/>
      <c r="G75" s="75"/>
    </row>
    <row r="76" spans="1:7" x14ac:dyDescent="0.25">
      <c r="A76" s="73"/>
      <c r="B76" s="74"/>
      <c r="C76" s="70"/>
      <c r="D76" s="75"/>
      <c r="E76" s="75"/>
      <c r="F76" s="75"/>
      <c r="G76" s="75"/>
    </row>
    <row r="77" spans="1:7" x14ac:dyDescent="0.25">
      <c r="A77" s="73"/>
      <c r="B77" s="74"/>
      <c r="C77" s="70"/>
      <c r="D77" s="75"/>
      <c r="E77" s="75"/>
      <c r="F77" s="75"/>
      <c r="G77" s="75"/>
    </row>
    <row r="78" spans="1:7" x14ac:dyDescent="0.25">
      <c r="A78" s="73"/>
      <c r="B78" s="74"/>
      <c r="C78" s="70"/>
      <c r="D78" s="75"/>
      <c r="E78" s="75"/>
      <c r="F78" s="75"/>
      <c r="G78" s="75"/>
    </row>
    <row r="79" spans="1:7" x14ac:dyDescent="0.25">
      <c r="A79" s="73"/>
      <c r="B79" s="74"/>
      <c r="C79" s="70"/>
      <c r="D79" s="75"/>
      <c r="E79" s="75"/>
      <c r="F79" s="75"/>
      <c r="G79" s="75"/>
    </row>
    <row r="80" spans="1:7" x14ac:dyDescent="0.25">
      <c r="A80" s="73"/>
      <c r="B80" s="74"/>
      <c r="C80" s="70"/>
      <c r="D80" s="75"/>
      <c r="E80" s="75"/>
      <c r="F80" s="75"/>
      <c r="G80" s="75"/>
    </row>
    <row r="81" spans="1:7" x14ac:dyDescent="0.25">
      <c r="A81" s="73"/>
      <c r="B81" s="74"/>
      <c r="C81" s="70"/>
      <c r="D81" s="75"/>
      <c r="E81" s="75"/>
      <c r="F81" s="75"/>
      <c r="G81" s="75"/>
    </row>
    <row r="82" spans="1:7" x14ac:dyDescent="0.25">
      <c r="A82" s="73"/>
      <c r="B82" s="74"/>
      <c r="C82" s="70"/>
      <c r="D82" s="75"/>
      <c r="E82" s="75"/>
      <c r="F82" s="75"/>
      <c r="G82" s="75"/>
    </row>
    <row r="83" spans="1:7" x14ac:dyDescent="0.25">
      <c r="A83" s="73"/>
      <c r="B83" s="74"/>
      <c r="C83" s="70"/>
      <c r="D83" s="75"/>
      <c r="E83" s="75"/>
      <c r="F83" s="75"/>
      <c r="G83" s="75"/>
    </row>
    <row r="84" spans="1:7" x14ac:dyDescent="0.25">
      <c r="A84" s="73"/>
      <c r="B84" s="74"/>
      <c r="C84" s="70"/>
      <c r="D84" s="75"/>
      <c r="E84" s="75"/>
      <c r="F84" s="75"/>
      <c r="G84" s="75"/>
    </row>
    <row r="85" spans="1:7" x14ac:dyDescent="0.25">
      <c r="A85" s="73"/>
      <c r="B85" s="74"/>
      <c r="C85" s="70"/>
      <c r="D85" s="75"/>
      <c r="E85" s="75"/>
      <c r="F85" s="75"/>
      <c r="G85" s="75"/>
    </row>
    <row r="86" spans="1:7" x14ac:dyDescent="0.25">
      <c r="A86" s="73"/>
      <c r="B86" s="74"/>
      <c r="C86" s="70"/>
      <c r="D86" s="75"/>
      <c r="E86" s="75"/>
      <c r="F86" s="75"/>
      <c r="G86" s="75"/>
    </row>
    <row r="87" spans="1:7" x14ac:dyDescent="0.25">
      <c r="A87" s="73"/>
      <c r="B87" s="74"/>
      <c r="C87" s="70"/>
      <c r="D87" s="75"/>
      <c r="E87" s="75"/>
      <c r="F87" s="75"/>
      <c r="G87" s="75"/>
    </row>
    <row r="88" spans="1:7" x14ac:dyDescent="0.25">
      <c r="A88" s="73"/>
      <c r="B88" s="74"/>
      <c r="C88" s="70"/>
      <c r="D88" s="75"/>
      <c r="E88" s="75"/>
      <c r="F88" s="75"/>
      <c r="G88" s="75"/>
    </row>
    <row r="89" spans="1:7" x14ac:dyDescent="0.25">
      <c r="A89" s="73"/>
      <c r="B89" s="74"/>
      <c r="C89" s="70"/>
      <c r="D89" s="75"/>
      <c r="E89" s="75"/>
      <c r="F89" s="75"/>
      <c r="G89" s="75"/>
    </row>
    <row r="90" spans="1:7" x14ac:dyDescent="0.25">
      <c r="A90" s="73"/>
      <c r="B90" s="74"/>
      <c r="C90" s="70"/>
      <c r="D90" s="75"/>
      <c r="E90" s="75"/>
      <c r="F90" s="75"/>
      <c r="G90" s="75"/>
    </row>
    <row r="91" spans="1:7" x14ac:dyDescent="0.25">
      <c r="A91" s="73"/>
      <c r="B91" s="74"/>
      <c r="C91" s="70"/>
      <c r="D91" s="75"/>
      <c r="E91" s="75"/>
      <c r="F91" s="75"/>
      <c r="G91" s="75"/>
    </row>
    <row r="92" spans="1:7" x14ac:dyDescent="0.25">
      <c r="A92" s="73"/>
      <c r="B92" s="74"/>
      <c r="C92" s="70"/>
      <c r="D92" s="75"/>
      <c r="E92" s="75"/>
      <c r="F92" s="75"/>
      <c r="G92" s="75"/>
    </row>
    <row r="93" spans="1:7" x14ac:dyDescent="0.25">
      <c r="A93" s="73"/>
      <c r="B93" s="74"/>
      <c r="C93" s="70"/>
      <c r="D93" s="75"/>
      <c r="E93" s="75"/>
      <c r="F93" s="75"/>
      <c r="G93" s="75"/>
    </row>
    <row r="94" spans="1:7" x14ac:dyDescent="0.25">
      <c r="A94" s="73"/>
      <c r="B94" s="74"/>
      <c r="C94" s="70"/>
      <c r="D94" s="75"/>
      <c r="E94" s="75"/>
      <c r="F94" s="75"/>
      <c r="G94" s="75"/>
    </row>
    <row r="95" spans="1:7" x14ac:dyDescent="0.25">
      <c r="A95" s="73"/>
      <c r="B95" s="74"/>
      <c r="C95" s="70"/>
      <c r="D95" s="75"/>
      <c r="E95" s="75"/>
      <c r="F95" s="75"/>
      <c r="G95" s="75"/>
    </row>
    <row r="96" spans="1:7" x14ac:dyDescent="0.25">
      <c r="A96" s="73"/>
      <c r="B96" s="74"/>
      <c r="C96" s="70"/>
      <c r="D96" s="75"/>
      <c r="E96" s="75"/>
      <c r="F96" s="75"/>
      <c r="G96" s="75"/>
    </row>
    <row r="97" spans="1:7" x14ac:dyDescent="0.25">
      <c r="A97" s="73"/>
      <c r="B97" s="74"/>
      <c r="C97" s="70"/>
      <c r="D97" s="75"/>
      <c r="E97" s="75"/>
      <c r="F97" s="75"/>
      <c r="G97" s="75"/>
    </row>
    <row r="98" spans="1:7" x14ac:dyDescent="0.25">
      <c r="A98" s="73"/>
      <c r="B98" s="74"/>
      <c r="C98" s="70"/>
      <c r="D98" s="75"/>
      <c r="E98" s="75"/>
      <c r="F98" s="75"/>
      <c r="G98" s="75"/>
    </row>
    <row r="99" spans="1:7" x14ac:dyDescent="0.25">
      <c r="A99" s="73"/>
      <c r="B99" s="74"/>
      <c r="C99" s="70"/>
      <c r="D99" s="75"/>
      <c r="E99" s="75"/>
      <c r="F99" s="75"/>
      <c r="G99" s="75"/>
    </row>
    <row r="100" spans="1:7" x14ac:dyDescent="0.25">
      <c r="A100" s="73"/>
      <c r="B100" s="74"/>
      <c r="C100" s="70"/>
      <c r="D100" s="75"/>
      <c r="E100" s="75"/>
      <c r="F100" s="75"/>
      <c r="G100" s="75"/>
    </row>
    <row r="101" spans="1:7" x14ac:dyDescent="0.25">
      <c r="A101" s="73"/>
      <c r="B101" s="74"/>
      <c r="C101" s="70"/>
      <c r="D101" s="75"/>
      <c r="E101" s="75"/>
      <c r="F101" s="75"/>
      <c r="G101" s="75"/>
    </row>
    <row r="102" spans="1:7" x14ac:dyDescent="0.25">
      <c r="A102" s="73"/>
      <c r="B102" s="74"/>
      <c r="C102" s="70"/>
      <c r="D102" s="75"/>
      <c r="E102" s="75"/>
      <c r="F102" s="75"/>
      <c r="G102" s="75"/>
    </row>
    <row r="103" spans="1:7" x14ac:dyDescent="0.25">
      <c r="A103" s="73"/>
      <c r="B103" s="74"/>
      <c r="C103" s="70"/>
      <c r="D103" s="75"/>
      <c r="E103" s="75"/>
      <c r="F103" s="75"/>
      <c r="G103" s="75"/>
    </row>
    <row r="104" spans="1:7" x14ac:dyDescent="0.25">
      <c r="A104" s="73"/>
      <c r="B104" s="74"/>
      <c r="C104" s="70"/>
      <c r="D104" s="75"/>
      <c r="E104" s="75"/>
      <c r="F104" s="75"/>
      <c r="G104" s="75"/>
    </row>
    <row r="105" spans="1:7" x14ac:dyDescent="0.25">
      <c r="A105" s="73"/>
      <c r="B105" s="74"/>
      <c r="C105" s="70"/>
      <c r="D105" s="75"/>
      <c r="E105" s="75"/>
      <c r="F105" s="75"/>
      <c r="G105" s="75"/>
    </row>
    <row r="106" spans="1:7" x14ac:dyDescent="0.25">
      <c r="A106" s="73"/>
      <c r="B106" s="74"/>
      <c r="C106" s="70"/>
      <c r="D106" s="75"/>
      <c r="E106" s="75"/>
      <c r="F106" s="75"/>
      <c r="G106" s="75"/>
    </row>
    <row r="107" spans="1:7" x14ac:dyDescent="0.25">
      <c r="A107" s="73"/>
      <c r="B107" s="74"/>
      <c r="C107" s="70"/>
      <c r="D107" s="75"/>
      <c r="E107" s="75"/>
      <c r="F107" s="75"/>
      <c r="G107" s="75"/>
    </row>
    <row r="108" spans="1:7" x14ac:dyDescent="0.25">
      <c r="A108" s="73"/>
      <c r="B108" s="74"/>
      <c r="C108" s="70"/>
      <c r="D108" s="75"/>
      <c r="E108" s="75"/>
      <c r="F108" s="75"/>
      <c r="G108" s="75"/>
    </row>
    <row r="109" spans="1:7" x14ac:dyDescent="0.25">
      <c r="A109" s="73"/>
      <c r="B109" s="74"/>
      <c r="C109" s="70"/>
      <c r="D109" s="75"/>
      <c r="E109" s="75"/>
      <c r="F109" s="75"/>
      <c r="G109" s="75"/>
    </row>
    <row r="110" spans="1:7" x14ac:dyDescent="0.25">
      <c r="A110" s="73"/>
      <c r="B110" s="74"/>
      <c r="C110" s="70"/>
      <c r="D110" s="75"/>
      <c r="E110" s="75"/>
      <c r="F110" s="75"/>
      <c r="G110" s="75"/>
    </row>
    <row r="111" spans="1:7" x14ac:dyDescent="0.25">
      <c r="A111" s="73"/>
      <c r="B111" s="74"/>
      <c r="C111" s="70"/>
      <c r="D111" s="75"/>
      <c r="E111" s="75"/>
      <c r="F111" s="75"/>
      <c r="G111" s="75"/>
    </row>
    <row r="112" spans="1:7" x14ac:dyDescent="0.25">
      <c r="A112" s="73"/>
      <c r="B112" s="74"/>
      <c r="C112" s="70"/>
      <c r="D112" s="75"/>
      <c r="E112" s="75"/>
      <c r="F112" s="75"/>
      <c r="G112" s="75"/>
    </row>
    <row r="113" spans="1:7" x14ac:dyDescent="0.25">
      <c r="A113" s="73"/>
      <c r="B113" s="74"/>
      <c r="C113" s="70"/>
      <c r="D113" s="75"/>
      <c r="E113" s="75"/>
      <c r="F113" s="75"/>
      <c r="G113" s="75"/>
    </row>
    <row r="114" spans="1:7" x14ac:dyDescent="0.25">
      <c r="A114" s="73"/>
      <c r="B114" s="74"/>
      <c r="C114" s="70"/>
      <c r="D114" s="75"/>
      <c r="E114" s="75"/>
      <c r="F114" s="75"/>
      <c r="G114" s="75"/>
    </row>
    <row r="115" spans="1:7" x14ac:dyDescent="0.25">
      <c r="A115" s="73"/>
      <c r="B115" s="74"/>
      <c r="C115" s="70"/>
      <c r="D115" s="75"/>
      <c r="E115" s="75"/>
      <c r="F115" s="75"/>
      <c r="G115" s="75"/>
    </row>
    <row r="116" spans="1:7" x14ac:dyDescent="0.25">
      <c r="A116" s="73"/>
      <c r="B116" s="74"/>
      <c r="C116" s="70"/>
      <c r="D116" s="75"/>
      <c r="E116" s="75"/>
      <c r="F116" s="75"/>
      <c r="G116" s="75"/>
    </row>
    <row r="117" spans="1:7" x14ac:dyDescent="0.25">
      <c r="A117" s="73"/>
      <c r="B117" s="74"/>
      <c r="C117" s="70"/>
      <c r="D117" s="75"/>
      <c r="E117" s="75"/>
      <c r="F117" s="75"/>
      <c r="G117" s="75"/>
    </row>
    <row r="118" spans="1:7" x14ac:dyDescent="0.25">
      <c r="A118" s="73"/>
      <c r="B118" s="74"/>
      <c r="C118" s="70"/>
      <c r="D118" s="75"/>
      <c r="E118" s="75"/>
      <c r="F118" s="75"/>
      <c r="G118" s="75"/>
    </row>
    <row r="119" spans="1:7" x14ac:dyDescent="0.25">
      <c r="A119" s="73"/>
      <c r="B119" s="74"/>
      <c r="C119" s="70"/>
      <c r="D119" s="75"/>
      <c r="E119" s="75"/>
      <c r="F119" s="75"/>
      <c r="G119" s="75"/>
    </row>
    <row r="120" spans="1:7" x14ac:dyDescent="0.25">
      <c r="A120" s="73"/>
      <c r="B120" s="74"/>
      <c r="C120" s="70"/>
      <c r="D120" s="75"/>
      <c r="E120" s="75"/>
      <c r="F120" s="75"/>
      <c r="G120" s="75"/>
    </row>
    <row r="121" spans="1:7" x14ac:dyDescent="0.25">
      <c r="A121" s="73"/>
      <c r="B121" s="74"/>
      <c r="C121" s="70"/>
      <c r="D121" s="75"/>
      <c r="E121" s="75"/>
      <c r="F121" s="75"/>
      <c r="G121" s="75"/>
    </row>
    <row r="122" spans="1:7" x14ac:dyDescent="0.25">
      <c r="A122" s="73"/>
      <c r="B122" s="74"/>
      <c r="C122" s="70"/>
      <c r="D122" s="75"/>
      <c r="E122" s="75"/>
      <c r="F122" s="75"/>
      <c r="G122" s="75"/>
    </row>
    <row r="123" spans="1:7" x14ac:dyDescent="0.25">
      <c r="A123" s="73"/>
      <c r="B123" s="74"/>
      <c r="C123" s="70"/>
      <c r="D123" s="75"/>
      <c r="E123" s="75"/>
      <c r="F123" s="75"/>
      <c r="G123" s="75"/>
    </row>
    <row r="124" spans="1:7" x14ac:dyDescent="0.25">
      <c r="A124" s="73"/>
      <c r="B124" s="74"/>
      <c r="C124" s="70"/>
      <c r="D124" s="75"/>
      <c r="E124" s="75"/>
      <c r="F124" s="75"/>
      <c r="G124" s="75"/>
    </row>
    <row r="125" spans="1:7" x14ac:dyDescent="0.25">
      <c r="A125" s="73"/>
      <c r="B125" s="74"/>
      <c r="C125" s="70"/>
      <c r="D125" s="75"/>
      <c r="E125" s="75"/>
      <c r="F125" s="75"/>
      <c r="G125" s="75"/>
    </row>
    <row r="126" spans="1:7" x14ac:dyDescent="0.25">
      <c r="A126" s="73"/>
      <c r="B126" s="74"/>
      <c r="C126" s="70"/>
      <c r="D126" s="75"/>
      <c r="E126" s="75"/>
      <c r="F126" s="75"/>
      <c r="G126" s="75"/>
    </row>
    <row r="127" spans="1:7" x14ac:dyDescent="0.25">
      <c r="A127" s="73"/>
      <c r="B127" s="74"/>
      <c r="C127" s="70"/>
      <c r="D127" s="75"/>
      <c r="E127" s="75"/>
      <c r="F127" s="75"/>
      <c r="G127" s="75"/>
    </row>
    <row r="128" spans="1:7" x14ac:dyDescent="0.25">
      <c r="A128" s="73"/>
      <c r="B128" s="74"/>
      <c r="C128" s="70"/>
      <c r="D128" s="75"/>
      <c r="E128" s="75"/>
      <c r="F128" s="75"/>
      <c r="G128" s="75"/>
    </row>
    <row r="129" spans="1:7" x14ac:dyDescent="0.25">
      <c r="A129" s="73"/>
      <c r="B129" s="74"/>
      <c r="C129" s="70"/>
      <c r="D129" s="75"/>
      <c r="E129" s="75"/>
      <c r="F129" s="75"/>
      <c r="G129" s="75"/>
    </row>
    <row r="130" spans="1:7" x14ac:dyDescent="0.25">
      <c r="A130" s="73"/>
      <c r="B130" s="74"/>
      <c r="C130" s="70"/>
      <c r="D130" s="75"/>
      <c r="E130" s="75"/>
      <c r="F130" s="75"/>
      <c r="G130" s="75"/>
    </row>
    <row r="131" spans="1:7" x14ac:dyDescent="0.25">
      <c r="A131" s="73"/>
      <c r="B131" s="74"/>
      <c r="C131" s="70"/>
      <c r="D131" s="75"/>
      <c r="E131" s="75"/>
      <c r="F131" s="75"/>
      <c r="G131" s="75"/>
    </row>
    <row r="132" spans="1:7" x14ac:dyDescent="0.25">
      <c r="A132" s="73"/>
      <c r="B132" s="74"/>
      <c r="C132" s="70"/>
      <c r="D132" s="75"/>
      <c r="E132" s="75"/>
      <c r="F132" s="75"/>
      <c r="G132" s="75"/>
    </row>
    <row r="133" spans="1:7" x14ac:dyDescent="0.25">
      <c r="A133" s="73"/>
      <c r="B133" s="74"/>
      <c r="C133" s="70"/>
      <c r="D133" s="75"/>
      <c r="E133" s="75"/>
      <c r="F133" s="75"/>
      <c r="G133" s="75"/>
    </row>
    <row r="134" spans="1:7" x14ac:dyDescent="0.25">
      <c r="A134" s="73"/>
      <c r="B134" s="74"/>
      <c r="C134" s="70"/>
      <c r="D134" s="75"/>
      <c r="E134" s="75"/>
      <c r="F134" s="75"/>
      <c r="G134" s="75"/>
    </row>
    <row r="135" spans="1:7" x14ac:dyDescent="0.25">
      <c r="A135" s="73"/>
      <c r="B135" s="74"/>
      <c r="C135" s="70"/>
      <c r="D135" s="75"/>
      <c r="E135" s="75"/>
      <c r="F135" s="75"/>
      <c r="G135" s="75"/>
    </row>
    <row r="136" spans="1:7" x14ac:dyDescent="0.25">
      <c r="A136" s="73"/>
      <c r="B136" s="74"/>
      <c r="C136" s="70"/>
      <c r="D136" s="75"/>
      <c r="E136" s="75"/>
      <c r="F136" s="75"/>
      <c r="G136" s="75"/>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544DED-62FB-4955-A31C-C77408B6CA20}">
  <dimension ref="A1:P134"/>
  <sheetViews>
    <sheetView workbookViewId="0">
      <selection activeCell="J16" sqref="J16"/>
    </sheetView>
  </sheetViews>
  <sheetFormatPr defaultRowHeight="15" x14ac:dyDescent="0.25"/>
  <cols>
    <col min="1" max="1" width="9.140625" style="71"/>
    <col min="2" max="2" width="7.85546875" style="71" customWidth="1"/>
    <col min="3" max="3" width="14.7109375" style="71" customWidth="1"/>
    <col min="4" max="4" width="14.28515625" style="71" customWidth="1"/>
    <col min="5" max="6" width="14.7109375" style="71" customWidth="1"/>
    <col min="7" max="7" width="14.7109375" style="89" customWidth="1"/>
    <col min="8" max="257" width="9.140625" style="71"/>
    <col min="258" max="258" width="7.85546875" style="71" customWidth="1"/>
    <col min="259" max="259" width="14.7109375" style="71" customWidth="1"/>
    <col min="260" max="260" width="14.28515625" style="71" customWidth="1"/>
    <col min="261" max="263" width="14.7109375" style="71" customWidth="1"/>
    <col min="264" max="513" width="9.140625" style="71"/>
    <col min="514" max="514" width="7.85546875" style="71" customWidth="1"/>
    <col min="515" max="515" width="14.7109375" style="71" customWidth="1"/>
    <col min="516" max="516" width="14.28515625" style="71" customWidth="1"/>
    <col min="517" max="519" width="14.7109375" style="71" customWidth="1"/>
    <col min="520" max="769" width="9.140625" style="71"/>
    <col min="770" max="770" width="7.85546875" style="71" customWidth="1"/>
    <col min="771" max="771" width="14.7109375" style="71" customWidth="1"/>
    <col min="772" max="772" width="14.28515625" style="71" customWidth="1"/>
    <col min="773" max="775" width="14.7109375" style="71" customWidth="1"/>
    <col min="776" max="1025" width="9.140625" style="71"/>
    <col min="1026" max="1026" width="7.85546875" style="71" customWidth="1"/>
    <col min="1027" max="1027" width="14.7109375" style="71" customWidth="1"/>
    <col min="1028" max="1028" width="14.28515625" style="71" customWidth="1"/>
    <col min="1029" max="1031" width="14.7109375" style="71" customWidth="1"/>
    <col min="1032" max="1281" width="9.140625" style="71"/>
    <col min="1282" max="1282" width="7.85546875" style="71" customWidth="1"/>
    <col min="1283" max="1283" width="14.7109375" style="71" customWidth="1"/>
    <col min="1284" max="1284" width="14.28515625" style="71" customWidth="1"/>
    <col min="1285" max="1287" width="14.7109375" style="71" customWidth="1"/>
    <col min="1288" max="1537" width="9.140625" style="71"/>
    <col min="1538" max="1538" width="7.85546875" style="71" customWidth="1"/>
    <col min="1539" max="1539" width="14.7109375" style="71" customWidth="1"/>
    <col min="1540" max="1540" width="14.28515625" style="71" customWidth="1"/>
    <col min="1541" max="1543" width="14.7109375" style="71" customWidth="1"/>
    <col min="1544" max="1793" width="9.140625" style="71"/>
    <col min="1794" max="1794" width="7.85546875" style="71" customWidth="1"/>
    <col min="1795" max="1795" width="14.7109375" style="71" customWidth="1"/>
    <col min="1796" max="1796" width="14.28515625" style="71" customWidth="1"/>
    <col min="1797" max="1799" width="14.7109375" style="71" customWidth="1"/>
    <col min="1800" max="2049" width="9.140625" style="71"/>
    <col min="2050" max="2050" width="7.85546875" style="71" customWidth="1"/>
    <col min="2051" max="2051" width="14.7109375" style="71" customWidth="1"/>
    <col min="2052" max="2052" width="14.28515625" style="71" customWidth="1"/>
    <col min="2053" max="2055" width="14.7109375" style="71" customWidth="1"/>
    <col min="2056" max="2305" width="9.140625" style="71"/>
    <col min="2306" max="2306" width="7.85546875" style="71" customWidth="1"/>
    <col min="2307" max="2307" width="14.7109375" style="71" customWidth="1"/>
    <col min="2308" max="2308" width="14.28515625" style="71" customWidth="1"/>
    <col min="2309" max="2311" width="14.7109375" style="71" customWidth="1"/>
    <col min="2312" max="2561" width="9.140625" style="71"/>
    <col min="2562" max="2562" width="7.85546875" style="71" customWidth="1"/>
    <col min="2563" max="2563" width="14.7109375" style="71" customWidth="1"/>
    <col min="2564" max="2564" width="14.28515625" style="71" customWidth="1"/>
    <col min="2565" max="2567" width="14.7109375" style="71" customWidth="1"/>
    <col min="2568" max="2817" width="9.140625" style="71"/>
    <col min="2818" max="2818" width="7.85546875" style="71" customWidth="1"/>
    <col min="2819" max="2819" width="14.7109375" style="71" customWidth="1"/>
    <col min="2820" max="2820" width="14.28515625" style="71" customWidth="1"/>
    <col min="2821" max="2823" width="14.7109375" style="71" customWidth="1"/>
    <col min="2824" max="3073" width="9.140625" style="71"/>
    <col min="3074" max="3074" width="7.85546875" style="71" customWidth="1"/>
    <col min="3075" max="3075" width="14.7109375" style="71" customWidth="1"/>
    <col min="3076" max="3076" width="14.28515625" style="71" customWidth="1"/>
    <col min="3077" max="3079" width="14.7109375" style="71" customWidth="1"/>
    <col min="3080" max="3329" width="9.140625" style="71"/>
    <col min="3330" max="3330" width="7.85546875" style="71" customWidth="1"/>
    <col min="3331" max="3331" width="14.7109375" style="71" customWidth="1"/>
    <col min="3332" max="3332" width="14.28515625" style="71" customWidth="1"/>
    <col min="3333" max="3335" width="14.7109375" style="71" customWidth="1"/>
    <col min="3336" max="3585" width="9.140625" style="71"/>
    <col min="3586" max="3586" width="7.85546875" style="71" customWidth="1"/>
    <col min="3587" max="3587" width="14.7109375" style="71" customWidth="1"/>
    <col min="3588" max="3588" width="14.28515625" style="71" customWidth="1"/>
    <col min="3589" max="3591" width="14.7109375" style="71" customWidth="1"/>
    <col min="3592" max="3841" width="9.140625" style="71"/>
    <col min="3842" max="3842" width="7.85546875" style="71" customWidth="1"/>
    <col min="3843" max="3843" width="14.7109375" style="71" customWidth="1"/>
    <col min="3844" max="3844" width="14.28515625" style="71" customWidth="1"/>
    <col min="3845" max="3847" width="14.7109375" style="71" customWidth="1"/>
    <col min="3848" max="4097" width="9.140625" style="71"/>
    <col min="4098" max="4098" width="7.85546875" style="71" customWidth="1"/>
    <col min="4099" max="4099" width="14.7109375" style="71" customWidth="1"/>
    <col min="4100" max="4100" width="14.28515625" style="71" customWidth="1"/>
    <col min="4101" max="4103" width="14.7109375" style="71" customWidth="1"/>
    <col min="4104" max="4353" width="9.140625" style="71"/>
    <col min="4354" max="4354" width="7.85546875" style="71" customWidth="1"/>
    <col min="4355" max="4355" width="14.7109375" style="71" customWidth="1"/>
    <col min="4356" max="4356" width="14.28515625" style="71" customWidth="1"/>
    <col min="4357" max="4359" width="14.7109375" style="71" customWidth="1"/>
    <col min="4360" max="4609" width="9.140625" style="71"/>
    <col min="4610" max="4610" width="7.85546875" style="71" customWidth="1"/>
    <col min="4611" max="4611" width="14.7109375" style="71" customWidth="1"/>
    <col min="4612" max="4612" width="14.28515625" style="71" customWidth="1"/>
    <col min="4613" max="4615" width="14.7109375" style="71" customWidth="1"/>
    <col min="4616" max="4865" width="9.140625" style="71"/>
    <col min="4866" max="4866" width="7.85546875" style="71" customWidth="1"/>
    <col min="4867" max="4867" width="14.7109375" style="71" customWidth="1"/>
    <col min="4868" max="4868" width="14.28515625" style="71" customWidth="1"/>
    <col min="4869" max="4871" width="14.7109375" style="71" customWidth="1"/>
    <col min="4872" max="5121" width="9.140625" style="71"/>
    <col min="5122" max="5122" width="7.85546875" style="71" customWidth="1"/>
    <col min="5123" max="5123" width="14.7109375" style="71" customWidth="1"/>
    <col min="5124" max="5124" width="14.28515625" style="71" customWidth="1"/>
    <col min="5125" max="5127" width="14.7109375" style="71" customWidth="1"/>
    <col min="5128" max="5377" width="9.140625" style="71"/>
    <col min="5378" max="5378" width="7.85546875" style="71" customWidth="1"/>
    <col min="5379" max="5379" width="14.7109375" style="71" customWidth="1"/>
    <col min="5380" max="5380" width="14.28515625" style="71" customWidth="1"/>
    <col min="5381" max="5383" width="14.7109375" style="71" customWidth="1"/>
    <col min="5384" max="5633" width="9.140625" style="71"/>
    <col min="5634" max="5634" width="7.85546875" style="71" customWidth="1"/>
    <col min="5635" max="5635" width="14.7109375" style="71" customWidth="1"/>
    <col min="5636" max="5636" width="14.28515625" style="71" customWidth="1"/>
    <col min="5637" max="5639" width="14.7109375" style="71" customWidth="1"/>
    <col min="5640" max="5889" width="9.140625" style="71"/>
    <col min="5890" max="5890" width="7.85546875" style="71" customWidth="1"/>
    <col min="5891" max="5891" width="14.7109375" style="71" customWidth="1"/>
    <col min="5892" max="5892" width="14.28515625" style="71" customWidth="1"/>
    <col min="5893" max="5895" width="14.7109375" style="71" customWidth="1"/>
    <col min="5896" max="6145" width="9.140625" style="71"/>
    <col min="6146" max="6146" width="7.85546875" style="71" customWidth="1"/>
    <col min="6147" max="6147" width="14.7109375" style="71" customWidth="1"/>
    <col min="6148" max="6148" width="14.28515625" style="71" customWidth="1"/>
    <col min="6149" max="6151" width="14.7109375" style="71" customWidth="1"/>
    <col min="6152" max="6401" width="9.140625" style="71"/>
    <col min="6402" max="6402" width="7.85546875" style="71" customWidth="1"/>
    <col min="6403" max="6403" width="14.7109375" style="71" customWidth="1"/>
    <col min="6404" max="6404" width="14.28515625" style="71" customWidth="1"/>
    <col min="6405" max="6407" width="14.7109375" style="71" customWidth="1"/>
    <col min="6408" max="6657" width="9.140625" style="71"/>
    <col min="6658" max="6658" width="7.85546875" style="71" customWidth="1"/>
    <col min="6659" max="6659" width="14.7109375" style="71" customWidth="1"/>
    <col min="6660" max="6660" width="14.28515625" style="71" customWidth="1"/>
    <col min="6661" max="6663" width="14.7109375" style="71" customWidth="1"/>
    <col min="6664" max="6913" width="9.140625" style="71"/>
    <col min="6914" max="6914" width="7.85546875" style="71" customWidth="1"/>
    <col min="6915" max="6915" width="14.7109375" style="71" customWidth="1"/>
    <col min="6916" max="6916" width="14.28515625" style="71" customWidth="1"/>
    <col min="6917" max="6919" width="14.7109375" style="71" customWidth="1"/>
    <col min="6920" max="7169" width="9.140625" style="71"/>
    <col min="7170" max="7170" width="7.85546875" style="71" customWidth="1"/>
    <col min="7171" max="7171" width="14.7109375" style="71" customWidth="1"/>
    <col min="7172" max="7172" width="14.28515625" style="71" customWidth="1"/>
    <col min="7173" max="7175" width="14.7109375" style="71" customWidth="1"/>
    <col min="7176" max="7425" width="9.140625" style="71"/>
    <col min="7426" max="7426" width="7.85546875" style="71" customWidth="1"/>
    <col min="7427" max="7427" width="14.7109375" style="71" customWidth="1"/>
    <col min="7428" max="7428" width="14.28515625" style="71" customWidth="1"/>
    <col min="7429" max="7431" width="14.7109375" style="71" customWidth="1"/>
    <col min="7432" max="7681" width="9.140625" style="71"/>
    <col min="7682" max="7682" width="7.85546875" style="71" customWidth="1"/>
    <col min="7683" max="7683" width="14.7109375" style="71" customWidth="1"/>
    <col min="7684" max="7684" width="14.28515625" style="71" customWidth="1"/>
    <col min="7685" max="7687" width="14.7109375" style="71" customWidth="1"/>
    <col min="7688" max="7937" width="9.140625" style="71"/>
    <col min="7938" max="7938" width="7.85546875" style="71" customWidth="1"/>
    <col min="7939" max="7939" width="14.7109375" style="71" customWidth="1"/>
    <col min="7940" max="7940" width="14.28515625" style="71" customWidth="1"/>
    <col min="7941" max="7943" width="14.7109375" style="71" customWidth="1"/>
    <col min="7944" max="8193" width="9.140625" style="71"/>
    <col min="8194" max="8194" width="7.85546875" style="71" customWidth="1"/>
    <col min="8195" max="8195" width="14.7109375" style="71" customWidth="1"/>
    <col min="8196" max="8196" width="14.28515625" style="71" customWidth="1"/>
    <col min="8197" max="8199" width="14.7109375" style="71" customWidth="1"/>
    <col min="8200" max="8449" width="9.140625" style="71"/>
    <col min="8450" max="8450" width="7.85546875" style="71" customWidth="1"/>
    <col min="8451" max="8451" width="14.7109375" style="71" customWidth="1"/>
    <col min="8452" max="8452" width="14.28515625" style="71" customWidth="1"/>
    <col min="8453" max="8455" width="14.7109375" style="71" customWidth="1"/>
    <col min="8456" max="8705" width="9.140625" style="71"/>
    <col min="8706" max="8706" width="7.85546875" style="71" customWidth="1"/>
    <col min="8707" max="8707" width="14.7109375" style="71" customWidth="1"/>
    <col min="8708" max="8708" width="14.28515625" style="71" customWidth="1"/>
    <col min="8709" max="8711" width="14.7109375" style="71" customWidth="1"/>
    <col min="8712" max="8961" width="9.140625" style="71"/>
    <col min="8962" max="8962" width="7.85546875" style="71" customWidth="1"/>
    <col min="8963" max="8963" width="14.7109375" style="71" customWidth="1"/>
    <col min="8964" max="8964" width="14.28515625" style="71" customWidth="1"/>
    <col min="8965" max="8967" width="14.7109375" style="71" customWidth="1"/>
    <col min="8968" max="9217" width="9.140625" style="71"/>
    <col min="9218" max="9218" width="7.85546875" style="71" customWidth="1"/>
    <col min="9219" max="9219" width="14.7109375" style="71" customWidth="1"/>
    <col min="9220" max="9220" width="14.28515625" style="71" customWidth="1"/>
    <col min="9221" max="9223" width="14.7109375" style="71" customWidth="1"/>
    <col min="9224" max="9473" width="9.140625" style="71"/>
    <col min="9474" max="9474" width="7.85546875" style="71" customWidth="1"/>
    <col min="9475" max="9475" width="14.7109375" style="71" customWidth="1"/>
    <col min="9476" max="9476" width="14.28515625" style="71" customWidth="1"/>
    <col min="9477" max="9479" width="14.7109375" style="71" customWidth="1"/>
    <col min="9480" max="9729" width="9.140625" style="71"/>
    <col min="9730" max="9730" width="7.85546875" style="71" customWidth="1"/>
    <col min="9731" max="9731" width="14.7109375" style="71" customWidth="1"/>
    <col min="9732" max="9732" width="14.28515625" style="71" customWidth="1"/>
    <col min="9733" max="9735" width="14.7109375" style="71" customWidth="1"/>
    <col min="9736" max="9985" width="9.140625" style="71"/>
    <col min="9986" max="9986" width="7.85546875" style="71" customWidth="1"/>
    <col min="9987" max="9987" width="14.7109375" style="71" customWidth="1"/>
    <col min="9988" max="9988" width="14.28515625" style="71" customWidth="1"/>
    <col min="9989" max="9991" width="14.7109375" style="71" customWidth="1"/>
    <col min="9992" max="10241" width="9.140625" style="71"/>
    <col min="10242" max="10242" width="7.85546875" style="71" customWidth="1"/>
    <col min="10243" max="10243" width="14.7109375" style="71" customWidth="1"/>
    <col min="10244" max="10244" width="14.28515625" style="71" customWidth="1"/>
    <col min="10245" max="10247" width="14.7109375" style="71" customWidth="1"/>
    <col min="10248" max="10497" width="9.140625" style="71"/>
    <col min="10498" max="10498" width="7.85546875" style="71" customWidth="1"/>
    <col min="10499" max="10499" width="14.7109375" style="71" customWidth="1"/>
    <col min="10500" max="10500" width="14.28515625" style="71" customWidth="1"/>
    <col min="10501" max="10503" width="14.7109375" style="71" customWidth="1"/>
    <col min="10504" max="10753" width="9.140625" style="71"/>
    <col min="10754" max="10754" width="7.85546875" style="71" customWidth="1"/>
    <col min="10755" max="10755" width="14.7109375" style="71" customWidth="1"/>
    <col min="10756" max="10756" width="14.28515625" style="71" customWidth="1"/>
    <col min="10757" max="10759" width="14.7109375" style="71" customWidth="1"/>
    <col min="10760" max="11009" width="9.140625" style="71"/>
    <col min="11010" max="11010" width="7.85546875" style="71" customWidth="1"/>
    <col min="11011" max="11011" width="14.7109375" style="71" customWidth="1"/>
    <col min="11012" max="11012" width="14.28515625" style="71" customWidth="1"/>
    <col min="11013" max="11015" width="14.7109375" style="71" customWidth="1"/>
    <col min="11016" max="11265" width="9.140625" style="71"/>
    <col min="11266" max="11266" width="7.85546875" style="71" customWidth="1"/>
    <col min="11267" max="11267" width="14.7109375" style="71" customWidth="1"/>
    <col min="11268" max="11268" width="14.28515625" style="71" customWidth="1"/>
    <col min="11269" max="11271" width="14.7109375" style="71" customWidth="1"/>
    <col min="11272" max="11521" width="9.140625" style="71"/>
    <col min="11522" max="11522" width="7.85546875" style="71" customWidth="1"/>
    <col min="11523" max="11523" width="14.7109375" style="71" customWidth="1"/>
    <col min="11524" max="11524" width="14.28515625" style="71" customWidth="1"/>
    <col min="11525" max="11527" width="14.7109375" style="71" customWidth="1"/>
    <col min="11528" max="11777" width="9.140625" style="71"/>
    <col min="11778" max="11778" width="7.85546875" style="71" customWidth="1"/>
    <col min="11779" max="11779" width="14.7109375" style="71" customWidth="1"/>
    <col min="11780" max="11780" width="14.28515625" style="71" customWidth="1"/>
    <col min="11781" max="11783" width="14.7109375" style="71" customWidth="1"/>
    <col min="11784" max="12033" width="9.140625" style="71"/>
    <col min="12034" max="12034" width="7.85546875" style="71" customWidth="1"/>
    <col min="12035" max="12035" width="14.7109375" style="71" customWidth="1"/>
    <col min="12036" max="12036" width="14.28515625" style="71" customWidth="1"/>
    <col min="12037" max="12039" width="14.7109375" style="71" customWidth="1"/>
    <col min="12040" max="12289" width="9.140625" style="71"/>
    <col min="12290" max="12290" width="7.85546875" style="71" customWidth="1"/>
    <col min="12291" max="12291" width="14.7109375" style="71" customWidth="1"/>
    <col min="12292" max="12292" width="14.28515625" style="71" customWidth="1"/>
    <col min="12293" max="12295" width="14.7109375" style="71" customWidth="1"/>
    <col min="12296" max="12545" width="9.140625" style="71"/>
    <col min="12546" max="12546" width="7.85546875" style="71" customWidth="1"/>
    <col min="12547" max="12547" width="14.7109375" style="71" customWidth="1"/>
    <col min="12548" max="12548" width="14.28515625" style="71" customWidth="1"/>
    <col min="12549" max="12551" width="14.7109375" style="71" customWidth="1"/>
    <col min="12552" max="12801" width="9.140625" style="71"/>
    <col min="12802" max="12802" width="7.85546875" style="71" customWidth="1"/>
    <col min="12803" max="12803" width="14.7109375" style="71" customWidth="1"/>
    <col min="12804" max="12804" width="14.28515625" style="71" customWidth="1"/>
    <col min="12805" max="12807" width="14.7109375" style="71" customWidth="1"/>
    <col min="12808" max="13057" width="9.140625" style="71"/>
    <col min="13058" max="13058" width="7.85546875" style="71" customWidth="1"/>
    <col min="13059" max="13059" width="14.7109375" style="71" customWidth="1"/>
    <col min="13060" max="13060" width="14.28515625" style="71" customWidth="1"/>
    <col min="13061" max="13063" width="14.7109375" style="71" customWidth="1"/>
    <col min="13064" max="13313" width="9.140625" style="71"/>
    <col min="13314" max="13314" width="7.85546875" style="71" customWidth="1"/>
    <col min="13315" max="13315" width="14.7109375" style="71" customWidth="1"/>
    <col min="13316" max="13316" width="14.28515625" style="71" customWidth="1"/>
    <col min="13317" max="13319" width="14.7109375" style="71" customWidth="1"/>
    <col min="13320" max="13569" width="9.140625" style="71"/>
    <col min="13570" max="13570" width="7.85546875" style="71" customWidth="1"/>
    <col min="13571" max="13571" width="14.7109375" style="71" customWidth="1"/>
    <col min="13572" max="13572" width="14.28515625" style="71" customWidth="1"/>
    <col min="13573" max="13575" width="14.7109375" style="71" customWidth="1"/>
    <col min="13576" max="13825" width="9.140625" style="71"/>
    <col min="13826" max="13826" width="7.85546875" style="71" customWidth="1"/>
    <col min="13827" max="13827" width="14.7109375" style="71" customWidth="1"/>
    <col min="13828" max="13828" width="14.28515625" style="71" customWidth="1"/>
    <col min="13829" max="13831" width="14.7109375" style="71" customWidth="1"/>
    <col min="13832" max="14081" width="9.140625" style="71"/>
    <col min="14082" max="14082" width="7.85546875" style="71" customWidth="1"/>
    <col min="14083" max="14083" width="14.7109375" style="71" customWidth="1"/>
    <col min="14084" max="14084" width="14.28515625" style="71" customWidth="1"/>
    <col min="14085" max="14087" width="14.7109375" style="71" customWidth="1"/>
    <col min="14088" max="14337" width="9.140625" style="71"/>
    <col min="14338" max="14338" width="7.85546875" style="71" customWidth="1"/>
    <col min="14339" max="14339" width="14.7109375" style="71" customWidth="1"/>
    <col min="14340" max="14340" width="14.28515625" style="71" customWidth="1"/>
    <col min="14341" max="14343" width="14.7109375" style="71" customWidth="1"/>
    <col min="14344" max="14593" width="9.140625" style="71"/>
    <col min="14594" max="14594" width="7.85546875" style="71" customWidth="1"/>
    <col min="14595" max="14595" width="14.7109375" style="71" customWidth="1"/>
    <col min="14596" max="14596" width="14.28515625" style="71" customWidth="1"/>
    <col min="14597" max="14599" width="14.7109375" style="71" customWidth="1"/>
    <col min="14600" max="14849" width="9.140625" style="71"/>
    <col min="14850" max="14850" width="7.85546875" style="71" customWidth="1"/>
    <col min="14851" max="14851" width="14.7109375" style="71" customWidth="1"/>
    <col min="14852" max="14852" width="14.28515625" style="71" customWidth="1"/>
    <col min="14853" max="14855" width="14.7109375" style="71" customWidth="1"/>
    <col min="14856" max="15105" width="9.140625" style="71"/>
    <col min="15106" max="15106" width="7.85546875" style="71" customWidth="1"/>
    <col min="15107" max="15107" width="14.7109375" style="71" customWidth="1"/>
    <col min="15108" max="15108" width="14.28515625" style="71" customWidth="1"/>
    <col min="15109" max="15111" width="14.7109375" style="71" customWidth="1"/>
    <col min="15112" max="15361" width="9.140625" style="71"/>
    <col min="15362" max="15362" width="7.85546875" style="71" customWidth="1"/>
    <col min="15363" max="15363" width="14.7109375" style="71" customWidth="1"/>
    <col min="15364" max="15364" width="14.28515625" style="71" customWidth="1"/>
    <col min="15365" max="15367" width="14.7109375" style="71" customWidth="1"/>
    <col min="15368" max="15617" width="9.140625" style="71"/>
    <col min="15618" max="15618" width="7.85546875" style="71" customWidth="1"/>
    <col min="15619" max="15619" width="14.7109375" style="71" customWidth="1"/>
    <col min="15620" max="15620" width="14.28515625" style="71" customWidth="1"/>
    <col min="15621" max="15623" width="14.7109375" style="71" customWidth="1"/>
    <col min="15624" max="15873" width="9.140625" style="71"/>
    <col min="15874" max="15874" width="7.85546875" style="71" customWidth="1"/>
    <col min="15875" max="15875" width="14.7109375" style="71" customWidth="1"/>
    <col min="15876" max="15876" width="14.28515625" style="71" customWidth="1"/>
    <col min="15877" max="15879" width="14.7109375" style="71" customWidth="1"/>
    <col min="15880" max="16129" width="9.140625" style="71"/>
    <col min="16130" max="16130" width="7.85546875" style="71" customWidth="1"/>
    <col min="16131" max="16131" width="14.7109375" style="71" customWidth="1"/>
    <col min="16132" max="16132" width="14.28515625" style="71" customWidth="1"/>
    <col min="16133" max="16135" width="14.7109375" style="71" customWidth="1"/>
    <col min="16136" max="16384" width="9.140625" style="71"/>
  </cols>
  <sheetData>
    <row r="1" spans="1:16" x14ac:dyDescent="0.25">
      <c r="A1" s="66"/>
      <c r="B1" s="66"/>
      <c r="C1" s="66"/>
      <c r="D1" s="66"/>
      <c r="E1" s="66"/>
      <c r="F1" s="66"/>
      <c r="G1" s="128"/>
    </row>
    <row r="2" spans="1:16" x14ac:dyDescent="0.25">
      <c r="A2" s="66"/>
      <c r="B2" s="66"/>
      <c r="C2" s="66"/>
      <c r="D2" s="66"/>
      <c r="E2" s="66"/>
      <c r="F2" s="68"/>
      <c r="G2" s="129"/>
    </row>
    <row r="3" spans="1:16" x14ac:dyDescent="0.25">
      <c r="A3" s="66"/>
      <c r="B3" s="66"/>
      <c r="C3" s="66"/>
      <c r="D3" s="66"/>
      <c r="E3" s="66"/>
      <c r="F3" s="68"/>
      <c r="G3" s="129"/>
    </row>
    <row r="4" spans="1:16" ht="21" x14ac:dyDescent="0.35">
      <c r="A4" s="66"/>
      <c r="B4" s="130" t="s">
        <v>68</v>
      </c>
      <c r="C4" s="66"/>
      <c r="D4" s="66"/>
      <c r="E4" s="131"/>
      <c r="F4" s="70"/>
      <c r="G4" s="132"/>
      <c r="K4" s="89"/>
      <c r="L4" s="88"/>
    </row>
    <row r="5" spans="1:16" x14ac:dyDescent="0.25">
      <c r="A5" s="66"/>
      <c r="B5" s="66"/>
      <c r="C5" s="66"/>
      <c r="D5" s="66"/>
      <c r="E5" s="66"/>
      <c r="F5" s="70"/>
      <c r="G5" s="133"/>
      <c r="K5" s="87"/>
      <c r="L5" s="88"/>
    </row>
    <row r="6" spans="1:16" x14ac:dyDescent="0.25">
      <c r="A6" s="66"/>
      <c r="B6" s="134" t="s">
        <v>48</v>
      </c>
      <c r="C6" s="135"/>
      <c r="D6" s="136"/>
      <c r="E6" s="137">
        <v>45292</v>
      </c>
      <c r="F6" s="138"/>
      <c r="G6" s="133"/>
      <c r="K6" s="76"/>
      <c r="L6" s="76"/>
    </row>
    <row r="7" spans="1:16" x14ac:dyDescent="0.25">
      <c r="A7" s="66"/>
      <c r="B7" s="139" t="s">
        <v>50</v>
      </c>
      <c r="C7" s="74"/>
      <c r="E7" s="140">
        <v>60</v>
      </c>
      <c r="F7" s="141" t="s">
        <v>51</v>
      </c>
      <c r="G7" s="133"/>
      <c r="J7" s="142"/>
      <c r="K7" s="78"/>
      <c r="L7" s="78"/>
    </row>
    <row r="8" spans="1:16" x14ac:dyDescent="0.25">
      <c r="A8" s="66"/>
      <c r="B8" s="139" t="s">
        <v>58</v>
      </c>
      <c r="C8" s="74"/>
      <c r="D8" s="143">
        <f>E6-1</f>
        <v>45291</v>
      </c>
      <c r="E8" s="158">
        <v>10282.700000000001</v>
      </c>
      <c r="F8" s="141" t="s">
        <v>54</v>
      </c>
      <c r="G8" s="133"/>
      <c r="J8" s="142"/>
      <c r="K8" s="78"/>
      <c r="L8" s="78"/>
    </row>
    <row r="9" spans="1:16" x14ac:dyDescent="0.25">
      <c r="A9" s="66"/>
      <c r="B9" s="139" t="s">
        <v>59</v>
      </c>
      <c r="C9" s="74"/>
      <c r="D9" s="143">
        <f>EOMONTH(D8,E7)</f>
        <v>47118</v>
      </c>
      <c r="E9" s="144">
        <v>0</v>
      </c>
      <c r="F9" s="141" t="s">
        <v>54</v>
      </c>
      <c r="G9" s="133"/>
      <c r="J9" s="142"/>
      <c r="K9" s="78"/>
      <c r="L9" s="78"/>
    </row>
    <row r="10" spans="1:16" x14ac:dyDescent="0.25">
      <c r="A10" s="66"/>
      <c r="B10" s="139" t="s">
        <v>57</v>
      </c>
      <c r="C10" s="74"/>
      <c r="E10" s="145">
        <v>1</v>
      </c>
      <c r="F10" s="141"/>
      <c r="G10" s="133"/>
      <c r="J10" s="142"/>
      <c r="K10" s="79"/>
      <c r="L10" s="79"/>
    </row>
    <row r="11" spans="1:16" x14ac:dyDescent="0.25">
      <c r="A11" s="66"/>
      <c r="B11" s="146" t="s">
        <v>69</v>
      </c>
      <c r="C11" s="147"/>
      <c r="D11" s="148"/>
      <c r="E11" s="149">
        <v>5.7000000000000002E-2</v>
      </c>
      <c r="F11" s="150"/>
      <c r="G11" s="151"/>
      <c r="K11" s="78"/>
      <c r="L11" s="78"/>
      <c r="M11" s="79"/>
      <c r="P11" s="152"/>
    </row>
    <row r="12" spans="1:16" x14ac:dyDescent="0.25">
      <c r="A12" s="66"/>
      <c r="B12" s="140"/>
      <c r="C12" s="74"/>
      <c r="E12" s="153"/>
      <c r="F12" s="140"/>
      <c r="G12" s="151"/>
      <c r="K12" s="78"/>
      <c r="L12" s="78"/>
      <c r="M12" s="79"/>
    </row>
    <row r="13" spans="1:16" x14ac:dyDescent="0.25">
      <c r="G13" s="88"/>
      <c r="L13" s="78"/>
      <c r="M13" s="79"/>
    </row>
    <row r="14" spans="1:16" ht="15.75" thickBot="1" x14ac:dyDescent="0.3">
      <c r="A14" s="72" t="s">
        <v>61</v>
      </c>
      <c r="B14" s="72" t="s">
        <v>62</v>
      </c>
      <c r="C14" s="72" t="s">
        <v>63</v>
      </c>
      <c r="D14" s="72" t="s">
        <v>64</v>
      </c>
      <c r="E14" s="72" t="s">
        <v>65</v>
      </c>
      <c r="F14" s="72" t="s">
        <v>66</v>
      </c>
      <c r="G14" s="154" t="s">
        <v>67</v>
      </c>
      <c r="K14" s="78"/>
      <c r="L14" s="78"/>
      <c r="M14" s="79"/>
    </row>
    <row r="15" spans="1:16" x14ac:dyDescent="0.25">
      <c r="A15" s="73">
        <f>IF(B15="","",E6)</f>
        <v>45292</v>
      </c>
      <c r="B15" s="74">
        <f>IF(E7&gt;0,1,"")</f>
        <v>1</v>
      </c>
      <c r="C15" s="70">
        <f>IF(B15="","",E8)</f>
        <v>10282.700000000001</v>
      </c>
      <c r="D15" s="75">
        <f>IF(B15="","",IPMT($E$11/12,B15,$E$7,-$E$8,$E$9,0))</f>
        <v>48.842825000000005</v>
      </c>
      <c r="E15" s="75">
        <f>IF(B15="","",PPMT($E$11/12,B15,$E$7,-$E$8,$E$9,0))</f>
        <v>148.51933740674147</v>
      </c>
      <c r="F15" s="75">
        <f>IF(B15="","",SUM(D15:E15))</f>
        <v>197.36216240674148</v>
      </c>
      <c r="G15" s="70">
        <f>IF(B15="","",SUM(C15)-SUM(E15))</f>
        <v>10134.180662593259</v>
      </c>
      <c r="K15" s="78"/>
      <c r="L15" s="78"/>
      <c r="M15" s="79"/>
    </row>
    <row r="16" spans="1:16" x14ac:dyDescent="0.25">
      <c r="A16" s="73">
        <f>IF(B16="","",EDATE(A15,1))</f>
        <v>45323</v>
      </c>
      <c r="B16" s="74">
        <f>IF(B15="","",IF(SUM(B15)+1&lt;=$E$7,SUM(B15)+1,""))</f>
        <v>2</v>
      </c>
      <c r="C16" s="70">
        <f>IF(B16="","",G15)</f>
        <v>10134.180662593259</v>
      </c>
      <c r="D16" s="75">
        <f>IF(B16="","",IPMT($E$11/12,B16,$E$7,-$E$8,$E$9,0))</f>
        <v>48.137358147317983</v>
      </c>
      <c r="E16" s="75">
        <f>IF(B16="","",PPMT($E$11/12,B16,$E$7,-$E$8,$E$9,0))</f>
        <v>149.22480425942351</v>
      </c>
      <c r="F16" s="75">
        <f t="shared" ref="F16" si="0">IF(B16="","",SUM(D16:E16))</f>
        <v>197.3621624067415</v>
      </c>
      <c r="G16" s="70">
        <f t="shared" ref="G16:G74" si="1">IF(B16="","",SUM(C16)-SUM(E16))</f>
        <v>9984.9558583338348</v>
      </c>
      <c r="K16" s="78"/>
      <c r="L16" s="78"/>
      <c r="M16" s="79"/>
    </row>
    <row r="17" spans="1:13" x14ac:dyDescent="0.25">
      <c r="A17" s="73">
        <f t="shared" ref="A17:A74" si="2">IF(B17="","",EDATE(A16,1))</f>
        <v>45352</v>
      </c>
      <c r="B17" s="74">
        <f t="shared" ref="B17:B74" si="3">IF(B16="","",IF(SUM(B16)+1&lt;=$E$7,SUM(B16)+1,""))</f>
        <v>3</v>
      </c>
      <c r="C17" s="70">
        <f t="shared" ref="C17:C74" si="4">IF(B17="","",G16)</f>
        <v>9984.9558583338348</v>
      </c>
      <c r="D17" s="75">
        <f t="shared" ref="D17:D74" si="5">IF(B17="","",IPMT($E$11/12,B17,$E$7,-$E$8,$E$9,0))</f>
        <v>47.428540327085713</v>
      </c>
      <c r="E17" s="75">
        <f t="shared" ref="E17:E74" si="6">IF(B17="","",PPMT($E$11/12,B17,$E$7,-$E$8,$E$9,0))</f>
        <v>149.93362207965578</v>
      </c>
      <c r="F17" s="75">
        <f t="shared" ref="F17:F74" si="7">IF(B17="","",SUM(D17:E17))</f>
        <v>197.3621624067415</v>
      </c>
      <c r="G17" s="70">
        <f t="shared" si="1"/>
        <v>9835.022236254179</v>
      </c>
      <c r="K17" s="78"/>
      <c r="L17" s="78"/>
      <c r="M17" s="79"/>
    </row>
    <row r="18" spans="1:13" x14ac:dyDescent="0.25">
      <c r="A18" s="73">
        <f t="shared" si="2"/>
        <v>45383</v>
      </c>
      <c r="B18" s="74">
        <f t="shared" si="3"/>
        <v>4</v>
      </c>
      <c r="C18" s="70">
        <f t="shared" si="4"/>
        <v>9835.022236254179</v>
      </c>
      <c r="D18" s="75">
        <f t="shared" si="5"/>
        <v>46.716355622207367</v>
      </c>
      <c r="E18" s="75">
        <f t="shared" si="6"/>
        <v>150.64580678453416</v>
      </c>
      <c r="F18" s="75">
        <f t="shared" si="7"/>
        <v>197.36216240674153</v>
      </c>
      <c r="G18" s="70">
        <f t="shared" si="1"/>
        <v>9684.3764294696448</v>
      </c>
      <c r="K18" s="78"/>
      <c r="L18" s="78"/>
      <c r="M18" s="79"/>
    </row>
    <row r="19" spans="1:13" x14ac:dyDescent="0.25">
      <c r="A19" s="73">
        <f t="shared" si="2"/>
        <v>45413</v>
      </c>
      <c r="B19" s="74">
        <f t="shared" si="3"/>
        <v>5</v>
      </c>
      <c r="C19" s="70">
        <f t="shared" si="4"/>
        <v>9684.3764294696448</v>
      </c>
      <c r="D19" s="75">
        <f t="shared" si="5"/>
        <v>46.000788039980812</v>
      </c>
      <c r="E19" s="75">
        <f t="shared" si="6"/>
        <v>151.36137436676069</v>
      </c>
      <c r="F19" s="75">
        <f t="shared" si="7"/>
        <v>197.3621624067415</v>
      </c>
      <c r="G19" s="70">
        <f t="shared" si="1"/>
        <v>9533.0150551028837</v>
      </c>
      <c r="K19" s="78"/>
      <c r="L19" s="78"/>
      <c r="M19" s="79"/>
    </row>
    <row r="20" spans="1:13" x14ac:dyDescent="0.25">
      <c r="A20" s="73">
        <f t="shared" si="2"/>
        <v>45444</v>
      </c>
      <c r="B20" s="74">
        <f t="shared" si="3"/>
        <v>6</v>
      </c>
      <c r="C20" s="70">
        <f t="shared" si="4"/>
        <v>9533.0150551028837</v>
      </c>
      <c r="D20" s="75">
        <f t="shared" si="5"/>
        <v>45.281821511738706</v>
      </c>
      <c r="E20" s="75">
        <f t="shared" si="6"/>
        <v>152.08034089500279</v>
      </c>
      <c r="F20" s="75">
        <f t="shared" si="7"/>
        <v>197.3621624067415</v>
      </c>
      <c r="G20" s="70">
        <f t="shared" si="1"/>
        <v>9380.9347142078805</v>
      </c>
      <c r="K20" s="78"/>
      <c r="L20" s="78"/>
      <c r="M20" s="79"/>
    </row>
    <row r="21" spans="1:13" x14ac:dyDescent="0.25">
      <c r="A21" s="73">
        <f t="shared" si="2"/>
        <v>45474</v>
      </c>
      <c r="B21" s="74">
        <f t="shared" si="3"/>
        <v>7</v>
      </c>
      <c r="C21" s="70">
        <f t="shared" si="4"/>
        <v>9380.9347142078805</v>
      </c>
      <c r="D21" s="75">
        <f t="shared" si="5"/>
        <v>44.55943989248744</v>
      </c>
      <c r="E21" s="75">
        <f t="shared" si="6"/>
        <v>152.80272251425404</v>
      </c>
      <c r="F21" s="75">
        <f t="shared" si="7"/>
        <v>197.36216240674148</v>
      </c>
      <c r="G21" s="70">
        <f t="shared" si="1"/>
        <v>9228.1319916936263</v>
      </c>
      <c r="K21" s="78"/>
      <c r="L21" s="78"/>
      <c r="M21" s="79"/>
    </row>
    <row r="22" spans="1:13" x14ac:dyDescent="0.25">
      <c r="A22" s="73">
        <f t="shared" si="2"/>
        <v>45505</v>
      </c>
      <c r="B22" s="74">
        <f t="shared" si="3"/>
        <v>8</v>
      </c>
      <c r="C22" s="70">
        <f t="shared" si="4"/>
        <v>9228.1319916936263</v>
      </c>
      <c r="D22" s="75">
        <f t="shared" si="5"/>
        <v>43.833626960544734</v>
      </c>
      <c r="E22" s="75">
        <f t="shared" si="6"/>
        <v>153.52853544619677</v>
      </c>
      <c r="F22" s="75">
        <f t="shared" si="7"/>
        <v>197.3621624067415</v>
      </c>
      <c r="G22" s="70">
        <f t="shared" si="1"/>
        <v>9074.6034562474288</v>
      </c>
      <c r="K22" s="78"/>
      <c r="L22" s="78"/>
      <c r="M22" s="79"/>
    </row>
    <row r="23" spans="1:13" x14ac:dyDescent="0.25">
      <c r="A23" s="73">
        <f t="shared" si="2"/>
        <v>45536</v>
      </c>
      <c r="B23" s="74">
        <f t="shared" si="3"/>
        <v>9</v>
      </c>
      <c r="C23" s="70">
        <f t="shared" si="4"/>
        <v>9074.6034562474288</v>
      </c>
      <c r="D23" s="75">
        <f t="shared" si="5"/>
        <v>43.104366417175299</v>
      </c>
      <c r="E23" s="75">
        <f t="shared" si="6"/>
        <v>154.2577959895662</v>
      </c>
      <c r="F23" s="75">
        <f t="shared" si="7"/>
        <v>197.3621624067415</v>
      </c>
      <c r="G23" s="70">
        <f t="shared" si="1"/>
        <v>8920.3456602578626</v>
      </c>
      <c r="K23" s="78"/>
      <c r="L23" s="78"/>
      <c r="M23" s="79"/>
    </row>
    <row r="24" spans="1:13" x14ac:dyDescent="0.25">
      <c r="A24" s="73">
        <f t="shared" si="2"/>
        <v>45566</v>
      </c>
      <c r="B24" s="74">
        <f t="shared" si="3"/>
        <v>10</v>
      </c>
      <c r="C24" s="70">
        <f t="shared" si="4"/>
        <v>8920.3456602578626</v>
      </c>
      <c r="D24" s="75">
        <f t="shared" si="5"/>
        <v>42.371641886224864</v>
      </c>
      <c r="E24" s="75">
        <f t="shared" si="6"/>
        <v>154.99052052051664</v>
      </c>
      <c r="F24" s="75">
        <f t="shared" si="7"/>
        <v>197.3621624067415</v>
      </c>
      <c r="G24" s="70">
        <f t="shared" si="1"/>
        <v>8765.3551397373467</v>
      </c>
      <c r="K24" s="78"/>
      <c r="L24" s="78"/>
      <c r="M24" s="79"/>
    </row>
    <row r="25" spans="1:13" x14ac:dyDescent="0.25">
      <c r="A25" s="73">
        <f t="shared" si="2"/>
        <v>45597</v>
      </c>
      <c r="B25" s="74">
        <f t="shared" si="3"/>
        <v>11</v>
      </c>
      <c r="C25" s="70">
        <f t="shared" si="4"/>
        <v>8765.3551397373467</v>
      </c>
      <c r="D25" s="75">
        <f t="shared" si="5"/>
        <v>41.635436913752415</v>
      </c>
      <c r="E25" s="75">
        <f t="shared" si="6"/>
        <v>155.72672549298912</v>
      </c>
      <c r="F25" s="75">
        <f t="shared" si="7"/>
        <v>197.36216240674153</v>
      </c>
      <c r="G25" s="70">
        <f t="shared" si="1"/>
        <v>8609.6284142443583</v>
      </c>
    </row>
    <row r="26" spans="1:13" x14ac:dyDescent="0.25">
      <c r="A26" s="73">
        <f t="shared" si="2"/>
        <v>45627</v>
      </c>
      <c r="B26" s="74">
        <f t="shared" si="3"/>
        <v>12</v>
      </c>
      <c r="C26" s="70">
        <f t="shared" si="4"/>
        <v>8609.6284142443583</v>
      </c>
      <c r="D26" s="75">
        <f t="shared" si="5"/>
        <v>40.895734967660708</v>
      </c>
      <c r="E26" s="75">
        <f t="shared" si="6"/>
        <v>156.46642743908077</v>
      </c>
      <c r="F26" s="75">
        <f t="shared" si="7"/>
        <v>197.36216240674148</v>
      </c>
      <c r="G26" s="70">
        <f t="shared" si="1"/>
        <v>8453.1619868052767</v>
      </c>
    </row>
    <row r="27" spans="1:13" x14ac:dyDescent="0.25">
      <c r="A27" s="73">
        <f t="shared" si="2"/>
        <v>45658</v>
      </c>
      <c r="B27" s="74">
        <f t="shared" si="3"/>
        <v>13</v>
      </c>
      <c r="C27" s="70">
        <f t="shared" si="4"/>
        <v>8453.1619868052767</v>
      </c>
      <c r="D27" s="75">
        <f t="shared" si="5"/>
        <v>40.152519437325083</v>
      </c>
      <c r="E27" s="75">
        <f t="shared" si="6"/>
        <v>157.20964296941642</v>
      </c>
      <c r="F27" s="75">
        <f t="shared" si="7"/>
        <v>197.3621624067415</v>
      </c>
      <c r="G27" s="70">
        <f t="shared" si="1"/>
        <v>8295.952343835861</v>
      </c>
    </row>
    <row r="28" spans="1:13" x14ac:dyDescent="0.25">
      <c r="A28" s="73">
        <f t="shared" si="2"/>
        <v>45689</v>
      </c>
      <c r="B28" s="74">
        <f t="shared" si="3"/>
        <v>14</v>
      </c>
      <c r="C28" s="70">
        <f t="shared" si="4"/>
        <v>8295.952343835861</v>
      </c>
      <c r="D28" s="75">
        <f t="shared" si="5"/>
        <v>39.405773633220349</v>
      </c>
      <c r="E28" s="75">
        <f t="shared" si="6"/>
        <v>157.95638877352113</v>
      </c>
      <c r="F28" s="75">
        <f t="shared" si="7"/>
        <v>197.36216240674148</v>
      </c>
      <c r="G28" s="70">
        <f t="shared" si="1"/>
        <v>8137.9959550623398</v>
      </c>
    </row>
    <row r="29" spans="1:13" x14ac:dyDescent="0.25">
      <c r="A29" s="73">
        <f t="shared" si="2"/>
        <v>45717</v>
      </c>
      <c r="B29" s="74">
        <f t="shared" si="3"/>
        <v>15</v>
      </c>
      <c r="C29" s="70">
        <f t="shared" si="4"/>
        <v>8137.9959550623398</v>
      </c>
      <c r="D29" s="75">
        <f t="shared" si="5"/>
        <v>38.655480786546121</v>
      </c>
      <c r="E29" s="75">
        <f t="shared" si="6"/>
        <v>158.70668162019535</v>
      </c>
      <c r="F29" s="75">
        <f t="shared" si="7"/>
        <v>197.36216240674148</v>
      </c>
      <c r="G29" s="70">
        <f t="shared" si="1"/>
        <v>7979.2892734421448</v>
      </c>
    </row>
    <row r="30" spans="1:13" x14ac:dyDescent="0.25">
      <c r="A30" s="73">
        <f t="shared" si="2"/>
        <v>45748</v>
      </c>
      <c r="B30" s="74">
        <f t="shared" si="3"/>
        <v>16</v>
      </c>
      <c r="C30" s="70">
        <f t="shared" si="4"/>
        <v>7979.2892734421448</v>
      </c>
      <c r="D30" s="75">
        <f t="shared" si="5"/>
        <v>37.901624048850195</v>
      </c>
      <c r="E30" s="75">
        <f t="shared" si="6"/>
        <v>159.46053835789129</v>
      </c>
      <c r="F30" s="75">
        <f t="shared" si="7"/>
        <v>197.3621624067415</v>
      </c>
      <c r="G30" s="70">
        <f t="shared" si="1"/>
        <v>7819.8287350842538</v>
      </c>
    </row>
    <row r="31" spans="1:13" x14ac:dyDescent="0.25">
      <c r="A31" s="73">
        <f t="shared" si="2"/>
        <v>45778</v>
      </c>
      <c r="B31" s="74">
        <f t="shared" si="3"/>
        <v>17</v>
      </c>
      <c r="C31" s="70">
        <f t="shared" si="4"/>
        <v>7819.8287350842538</v>
      </c>
      <c r="D31" s="75">
        <f t="shared" si="5"/>
        <v>37.14418649165021</v>
      </c>
      <c r="E31" s="75">
        <f t="shared" si="6"/>
        <v>160.21797591509127</v>
      </c>
      <c r="F31" s="75">
        <f t="shared" si="7"/>
        <v>197.36216240674148</v>
      </c>
      <c r="G31" s="70">
        <f t="shared" si="1"/>
        <v>7659.6107591691625</v>
      </c>
    </row>
    <row r="32" spans="1:13" x14ac:dyDescent="0.25">
      <c r="A32" s="73">
        <f t="shared" si="2"/>
        <v>45809</v>
      </c>
      <c r="B32" s="74">
        <f t="shared" si="3"/>
        <v>18</v>
      </c>
      <c r="C32" s="70">
        <f t="shared" si="4"/>
        <v>7659.6107591691625</v>
      </c>
      <c r="D32" s="75">
        <f t="shared" si="5"/>
        <v>36.383151106053532</v>
      </c>
      <c r="E32" s="75">
        <f t="shared" si="6"/>
        <v>160.979011300688</v>
      </c>
      <c r="F32" s="75">
        <f t="shared" si="7"/>
        <v>197.36216240674153</v>
      </c>
      <c r="G32" s="70">
        <f t="shared" si="1"/>
        <v>7498.6317478684741</v>
      </c>
    </row>
    <row r="33" spans="1:7" x14ac:dyDescent="0.25">
      <c r="A33" s="73">
        <f t="shared" si="2"/>
        <v>45839</v>
      </c>
      <c r="B33" s="74">
        <f t="shared" si="3"/>
        <v>19</v>
      </c>
      <c r="C33" s="70">
        <f t="shared" si="4"/>
        <v>7498.6317478684741</v>
      </c>
      <c r="D33" s="75">
        <f t="shared" si="5"/>
        <v>35.618500802375259</v>
      </c>
      <c r="E33" s="75">
        <f t="shared" si="6"/>
        <v>161.74366160436625</v>
      </c>
      <c r="F33" s="75">
        <f t="shared" si="7"/>
        <v>197.3621624067415</v>
      </c>
      <c r="G33" s="70">
        <f t="shared" si="1"/>
        <v>7336.8880862641081</v>
      </c>
    </row>
    <row r="34" spans="1:7" x14ac:dyDescent="0.25">
      <c r="A34" s="73">
        <f t="shared" si="2"/>
        <v>45870</v>
      </c>
      <c r="B34" s="74">
        <f t="shared" si="3"/>
        <v>20</v>
      </c>
      <c r="C34" s="70">
        <f t="shared" si="4"/>
        <v>7336.8880862641081</v>
      </c>
      <c r="D34" s="75">
        <f t="shared" si="5"/>
        <v>34.850218409754518</v>
      </c>
      <c r="E34" s="75">
        <f t="shared" si="6"/>
        <v>162.51194399698699</v>
      </c>
      <c r="F34" s="75">
        <f t="shared" si="7"/>
        <v>197.3621624067415</v>
      </c>
      <c r="G34" s="70">
        <f t="shared" si="1"/>
        <v>7174.3761422671214</v>
      </c>
    </row>
    <row r="35" spans="1:7" x14ac:dyDescent="0.25">
      <c r="A35" s="73">
        <f t="shared" si="2"/>
        <v>45901</v>
      </c>
      <c r="B35" s="74">
        <f t="shared" si="3"/>
        <v>21</v>
      </c>
      <c r="C35" s="70">
        <f t="shared" si="4"/>
        <v>7174.3761422671214</v>
      </c>
      <c r="D35" s="75">
        <f t="shared" si="5"/>
        <v>34.07828667576883</v>
      </c>
      <c r="E35" s="75">
        <f t="shared" si="6"/>
        <v>163.28387573097268</v>
      </c>
      <c r="F35" s="75">
        <f t="shared" si="7"/>
        <v>197.3621624067415</v>
      </c>
      <c r="G35" s="70">
        <f t="shared" si="1"/>
        <v>7011.0922665361486</v>
      </c>
    </row>
    <row r="36" spans="1:7" x14ac:dyDescent="0.25">
      <c r="A36" s="73">
        <f t="shared" si="2"/>
        <v>45931</v>
      </c>
      <c r="B36" s="74">
        <f t="shared" si="3"/>
        <v>22</v>
      </c>
      <c r="C36" s="70">
        <f t="shared" si="4"/>
        <v>7011.0922665361486</v>
      </c>
      <c r="D36" s="75">
        <f t="shared" si="5"/>
        <v>33.302688266046715</v>
      </c>
      <c r="E36" s="75">
        <f t="shared" si="6"/>
        <v>164.05947414069479</v>
      </c>
      <c r="F36" s="75">
        <f t="shared" si="7"/>
        <v>197.3621624067415</v>
      </c>
      <c r="G36" s="70">
        <f t="shared" si="1"/>
        <v>6847.0327923954537</v>
      </c>
    </row>
    <row r="37" spans="1:7" x14ac:dyDescent="0.25">
      <c r="A37" s="73">
        <f t="shared" si="2"/>
        <v>45962</v>
      </c>
      <c r="B37" s="74">
        <f t="shared" si="3"/>
        <v>23</v>
      </c>
      <c r="C37" s="70">
        <f t="shared" si="4"/>
        <v>6847.0327923954537</v>
      </c>
      <c r="D37" s="75">
        <f t="shared" si="5"/>
        <v>32.523405763878415</v>
      </c>
      <c r="E37" s="75">
        <f t="shared" si="6"/>
        <v>164.8387566428631</v>
      </c>
      <c r="F37" s="75">
        <f t="shared" si="7"/>
        <v>197.3621624067415</v>
      </c>
      <c r="G37" s="70">
        <f t="shared" si="1"/>
        <v>6682.1940357525909</v>
      </c>
    </row>
    <row r="38" spans="1:7" x14ac:dyDescent="0.25">
      <c r="A38" s="73">
        <f t="shared" si="2"/>
        <v>45992</v>
      </c>
      <c r="B38" s="74">
        <f t="shared" si="3"/>
        <v>24</v>
      </c>
      <c r="C38" s="70">
        <f t="shared" si="4"/>
        <v>6682.1940357525909</v>
      </c>
      <c r="D38" s="75">
        <f t="shared" si="5"/>
        <v>31.740421669824819</v>
      </c>
      <c r="E38" s="75">
        <f t="shared" si="6"/>
        <v>165.62174073691668</v>
      </c>
      <c r="F38" s="75">
        <f t="shared" si="7"/>
        <v>197.3621624067415</v>
      </c>
      <c r="G38" s="70">
        <f t="shared" si="1"/>
        <v>6516.5722950156742</v>
      </c>
    </row>
    <row r="39" spans="1:7" x14ac:dyDescent="0.25">
      <c r="A39" s="73">
        <f t="shared" si="2"/>
        <v>46023</v>
      </c>
      <c r="B39" s="74">
        <f t="shared" si="3"/>
        <v>25</v>
      </c>
      <c r="C39" s="70">
        <f t="shared" si="4"/>
        <v>6516.5722950156742</v>
      </c>
      <c r="D39" s="75">
        <f t="shared" si="5"/>
        <v>30.953718401324462</v>
      </c>
      <c r="E39" s="75">
        <f t="shared" si="6"/>
        <v>166.40844400541704</v>
      </c>
      <c r="F39" s="75">
        <f t="shared" si="7"/>
        <v>197.3621624067415</v>
      </c>
      <c r="G39" s="70">
        <f t="shared" si="1"/>
        <v>6350.1638510102575</v>
      </c>
    </row>
    <row r="40" spans="1:7" x14ac:dyDescent="0.25">
      <c r="A40" s="73">
        <f t="shared" si="2"/>
        <v>46054</v>
      </c>
      <c r="B40" s="74">
        <f t="shared" si="3"/>
        <v>26</v>
      </c>
      <c r="C40" s="70">
        <f t="shared" si="4"/>
        <v>6350.1638510102575</v>
      </c>
      <c r="D40" s="75">
        <f t="shared" si="5"/>
        <v>30.163278292298731</v>
      </c>
      <c r="E40" s="75">
        <f t="shared" si="6"/>
        <v>167.19888411444279</v>
      </c>
      <c r="F40" s="75">
        <f t="shared" si="7"/>
        <v>197.36216240674153</v>
      </c>
      <c r="G40" s="70">
        <f t="shared" si="1"/>
        <v>6182.9649668958145</v>
      </c>
    </row>
    <row r="41" spans="1:7" x14ac:dyDescent="0.25">
      <c r="A41" s="73">
        <f t="shared" si="2"/>
        <v>46082</v>
      </c>
      <c r="B41" s="74">
        <f t="shared" si="3"/>
        <v>27</v>
      </c>
      <c r="C41" s="70">
        <f t="shared" si="4"/>
        <v>6182.9649668958145</v>
      </c>
      <c r="D41" s="75">
        <f t="shared" si="5"/>
        <v>29.369083592755128</v>
      </c>
      <c r="E41" s="75">
        <f t="shared" si="6"/>
        <v>167.99307881398639</v>
      </c>
      <c r="F41" s="75">
        <f t="shared" si="7"/>
        <v>197.3621624067415</v>
      </c>
      <c r="G41" s="70">
        <f t="shared" si="1"/>
        <v>6014.9718880818282</v>
      </c>
    </row>
    <row r="42" spans="1:7" x14ac:dyDescent="0.25">
      <c r="A42" s="73">
        <f t="shared" si="2"/>
        <v>46113</v>
      </c>
      <c r="B42" s="74">
        <f t="shared" si="3"/>
        <v>28</v>
      </c>
      <c r="C42" s="70">
        <f t="shared" si="4"/>
        <v>6014.9718880818282</v>
      </c>
      <c r="D42" s="75">
        <f t="shared" si="5"/>
        <v>28.571116468388691</v>
      </c>
      <c r="E42" s="75">
        <f t="shared" si="6"/>
        <v>168.79104593835282</v>
      </c>
      <c r="F42" s="75">
        <f t="shared" si="7"/>
        <v>197.3621624067415</v>
      </c>
      <c r="G42" s="70">
        <f t="shared" si="1"/>
        <v>5846.1808421434753</v>
      </c>
    </row>
    <row r="43" spans="1:7" x14ac:dyDescent="0.25">
      <c r="A43" s="73">
        <f t="shared" si="2"/>
        <v>46143</v>
      </c>
      <c r="B43" s="74">
        <f t="shared" si="3"/>
        <v>29</v>
      </c>
      <c r="C43" s="70">
        <f t="shared" si="4"/>
        <v>5846.1808421434753</v>
      </c>
      <c r="D43" s="75">
        <f t="shared" si="5"/>
        <v>27.769359000181517</v>
      </c>
      <c r="E43" s="75">
        <f t="shared" si="6"/>
        <v>169.59280340655999</v>
      </c>
      <c r="F43" s="75">
        <f t="shared" si="7"/>
        <v>197.3621624067415</v>
      </c>
      <c r="G43" s="70">
        <f t="shared" si="1"/>
        <v>5676.5880387369152</v>
      </c>
    </row>
    <row r="44" spans="1:7" x14ac:dyDescent="0.25">
      <c r="A44" s="73">
        <f t="shared" si="2"/>
        <v>46174</v>
      </c>
      <c r="B44" s="74">
        <f t="shared" si="3"/>
        <v>30</v>
      </c>
      <c r="C44" s="70">
        <f t="shared" si="4"/>
        <v>5676.5880387369152</v>
      </c>
      <c r="D44" s="75">
        <f t="shared" si="5"/>
        <v>26.963793184000352</v>
      </c>
      <c r="E44" s="75">
        <f t="shared" si="6"/>
        <v>170.39836922274114</v>
      </c>
      <c r="F44" s="75">
        <f t="shared" si="7"/>
        <v>197.3621624067415</v>
      </c>
      <c r="G44" s="70">
        <f t="shared" si="1"/>
        <v>5506.1896695141741</v>
      </c>
    </row>
    <row r="45" spans="1:7" x14ac:dyDescent="0.25">
      <c r="A45" s="73">
        <f t="shared" si="2"/>
        <v>46204</v>
      </c>
      <c r="B45" s="74">
        <f t="shared" si="3"/>
        <v>31</v>
      </c>
      <c r="C45" s="70">
        <f t="shared" si="4"/>
        <v>5506.1896695141741</v>
      </c>
      <c r="D45" s="75">
        <f t="shared" si="5"/>
        <v>26.154400930192331</v>
      </c>
      <c r="E45" s="75">
        <f t="shared" si="6"/>
        <v>171.20776147654917</v>
      </c>
      <c r="F45" s="75">
        <f t="shared" si="7"/>
        <v>197.3621624067415</v>
      </c>
      <c r="G45" s="70">
        <f t="shared" si="1"/>
        <v>5334.9819080376246</v>
      </c>
    </row>
    <row r="46" spans="1:7" x14ac:dyDescent="0.25">
      <c r="A46" s="73">
        <f t="shared" si="2"/>
        <v>46235</v>
      </c>
      <c r="B46" s="74">
        <f t="shared" si="3"/>
        <v>32</v>
      </c>
      <c r="C46" s="70">
        <f t="shared" si="4"/>
        <v>5334.9819080376246</v>
      </c>
      <c r="D46" s="75">
        <f t="shared" si="5"/>
        <v>25.341164063178724</v>
      </c>
      <c r="E46" s="75">
        <f t="shared" si="6"/>
        <v>172.02099834356278</v>
      </c>
      <c r="F46" s="75">
        <f t="shared" si="7"/>
        <v>197.3621624067415</v>
      </c>
      <c r="G46" s="70">
        <f t="shared" si="1"/>
        <v>5162.9609096940621</v>
      </c>
    </row>
    <row r="47" spans="1:7" x14ac:dyDescent="0.25">
      <c r="A47" s="73">
        <f t="shared" si="2"/>
        <v>46266</v>
      </c>
      <c r="B47" s="74">
        <f t="shared" si="3"/>
        <v>33</v>
      </c>
      <c r="C47" s="70">
        <f t="shared" si="4"/>
        <v>5162.9609096940621</v>
      </c>
      <c r="D47" s="75">
        <f t="shared" si="5"/>
        <v>24.524064321046808</v>
      </c>
      <c r="E47" s="75">
        <f t="shared" si="6"/>
        <v>172.8380980856947</v>
      </c>
      <c r="F47" s="75">
        <f t="shared" si="7"/>
        <v>197.3621624067415</v>
      </c>
      <c r="G47" s="70">
        <f t="shared" si="1"/>
        <v>4990.1228116083676</v>
      </c>
    </row>
    <row r="48" spans="1:7" x14ac:dyDescent="0.25">
      <c r="A48" s="73">
        <f t="shared" si="2"/>
        <v>46296</v>
      </c>
      <c r="B48" s="74">
        <f t="shared" si="3"/>
        <v>34</v>
      </c>
      <c r="C48" s="70">
        <f t="shared" si="4"/>
        <v>4990.1228116083676</v>
      </c>
      <c r="D48" s="75">
        <f t="shared" si="5"/>
        <v>23.70308335513975</v>
      </c>
      <c r="E48" s="75">
        <f t="shared" si="6"/>
        <v>173.65907905160176</v>
      </c>
      <c r="F48" s="75">
        <f t="shared" si="7"/>
        <v>197.3621624067415</v>
      </c>
      <c r="G48" s="70">
        <f t="shared" si="1"/>
        <v>4816.4637325567655</v>
      </c>
    </row>
    <row r="49" spans="1:7" x14ac:dyDescent="0.25">
      <c r="A49" s="73">
        <f t="shared" si="2"/>
        <v>46327</v>
      </c>
      <c r="B49" s="74">
        <f t="shared" si="3"/>
        <v>35</v>
      </c>
      <c r="C49" s="70">
        <f t="shared" si="4"/>
        <v>4816.4637325567655</v>
      </c>
      <c r="D49" s="75">
        <f t="shared" si="5"/>
        <v>22.878202729644645</v>
      </c>
      <c r="E49" s="75">
        <f t="shared" si="6"/>
        <v>174.48395967709686</v>
      </c>
      <c r="F49" s="75">
        <f t="shared" si="7"/>
        <v>197.3621624067415</v>
      </c>
      <c r="G49" s="70">
        <f t="shared" si="1"/>
        <v>4641.9797728796684</v>
      </c>
    </row>
    <row r="50" spans="1:7" x14ac:dyDescent="0.25">
      <c r="A50" s="73">
        <f t="shared" si="2"/>
        <v>46357</v>
      </c>
      <c r="B50" s="74">
        <f t="shared" si="3"/>
        <v>36</v>
      </c>
      <c r="C50" s="70">
        <f t="shared" si="4"/>
        <v>4641.9797728796684</v>
      </c>
      <c r="D50" s="75">
        <f t="shared" si="5"/>
        <v>22.049403921178435</v>
      </c>
      <c r="E50" s="75">
        <f t="shared" si="6"/>
        <v>175.31275848556308</v>
      </c>
      <c r="F50" s="75">
        <f t="shared" si="7"/>
        <v>197.3621624067415</v>
      </c>
      <c r="G50" s="70">
        <f t="shared" si="1"/>
        <v>4466.6670143941055</v>
      </c>
    </row>
    <row r="51" spans="1:7" x14ac:dyDescent="0.25">
      <c r="A51" s="73">
        <f t="shared" si="2"/>
        <v>46388</v>
      </c>
      <c r="B51" s="74">
        <f t="shared" si="3"/>
        <v>37</v>
      </c>
      <c r="C51" s="70">
        <f t="shared" si="4"/>
        <v>4466.6670143941055</v>
      </c>
      <c r="D51" s="75">
        <f t="shared" si="5"/>
        <v>21.216668318372008</v>
      </c>
      <c r="E51" s="75">
        <f t="shared" si="6"/>
        <v>176.1454940883695</v>
      </c>
      <c r="F51" s="75">
        <f t="shared" si="7"/>
        <v>197.3621624067415</v>
      </c>
      <c r="G51" s="70">
        <f t="shared" si="1"/>
        <v>4290.521520305736</v>
      </c>
    </row>
    <row r="52" spans="1:7" x14ac:dyDescent="0.25">
      <c r="A52" s="73">
        <f t="shared" si="2"/>
        <v>46419</v>
      </c>
      <c r="B52" s="74">
        <f t="shared" si="3"/>
        <v>38</v>
      </c>
      <c r="C52" s="70">
        <f t="shared" si="4"/>
        <v>4290.521520305736</v>
      </c>
      <c r="D52" s="75">
        <f t="shared" si="5"/>
        <v>20.379977221452254</v>
      </c>
      <c r="E52" s="75">
        <f t="shared" si="6"/>
        <v>176.98218518528924</v>
      </c>
      <c r="F52" s="75">
        <f t="shared" si="7"/>
        <v>197.3621624067415</v>
      </c>
      <c r="G52" s="70">
        <f t="shared" si="1"/>
        <v>4113.5393351204466</v>
      </c>
    </row>
    <row r="53" spans="1:7" x14ac:dyDescent="0.25">
      <c r="A53" s="73">
        <f t="shared" si="2"/>
        <v>46447</v>
      </c>
      <c r="B53" s="74">
        <f t="shared" si="3"/>
        <v>39</v>
      </c>
      <c r="C53" s="70">
        <f t="shared" si="4"/>
        <v>4113.5393351204466</v>
      </c>
      <c r="D53" s="75">
        <f t="shared" si="5"/>
        <v>19.53931184182213</v>
      </c>
      <c r="E53" s="75">
        <f t="shared" si="6"/>
        <v>177.82285056491938</v>
      </c>
      <c r="F53" s="75">
        <f t="shared" si="7"/>
        <v>197.3621624067415</v>
      </c>
      <c r="G53" s="70">
        <f t="shared" si="1"/>
        <v>3935.7164845555271</v>
      </c>
    </row>
    <row r="54" spans="1:7" x14ac:dyDescent="0.25">
      <c r="A54" s="73">
        <f t="shared" si="2"/>
        <v>46478</v>
      </c>
      <c r="B54" s="74">
        <f t="shared" si="3"/>
        <v>40</v>
      </c>
      <c r="C54" s="70">
        <f t="shared" si="4"/>
        <v>3935.7164845555271</v>
      </c>
      <c r="D54" s="75">
        <f t="shared" si="5"/>
        <v>18.694653301638763</v>
      </c>
      <c r="E54" s="75">
        <f t="shared" si="6"/>
        <v>178.66750910510274</v>
      </c>
      <c r="F54" s="75">
        <f t="shared" si="7"/>
        <v>197.3621624067415</v>
      </c>
      <c r="G54" s="70">
        <f t="shared" si="1"/>
        <v>3757.0489754504242</v>
      </c>
    </row>
    <row r="55" spans="1:7" x14ac:dyDescent="0.25">
      <c r="A55" s="73">
        <f t="shared" si="2"/>
        <v>46508</v>
      </c>
      <c r="B55" s="74">
        <f t="shared" si="3"/>
        <v>41</v>
      </c>
      <c r="C55" s="70">
        <f t="shared" si="4"/>
        <v>3757.0489754504242</v>
      </c>
      <c r="D55" s="75">
        <f t="shared" si="5"/>
        <v>17.845982633389525</v>
      </c>
      <c r="E55" s="75">
        <f t="shared" si="6"/>
        <v>179.51617977335201</v>
      </c>
      <c r="F55" s="75">
        <f t="shared" si="7"/>
        <v>197.36216240674153</v>
      </c>
      <c r="G55" s="70">
        <f t="shared" si="1"/>
        <v>3577.532795677072</v>
      </c>
    </row>
    <row r="56" spans="1:7" x14ac:dyDescent="0.25">
      <c r="A56" s="73">
        <f t="shared" si="2"/>
        <v>46539</v>
      </c>
      <c r="B56" s="74">
        <f t="shared" si="3"/>
        <v>42</v>
      </c>
      <c r="C56" s="70">
        <f t="shared" si="4"/>
        <v>3577.532795677072</v>
      </c>
      <c r="D56" s="75">
        <f t="shared" si="5"/>
        <v>16.993280779466104</v>
      </c>
      <c r="E56" s="75">
        <f t="shared" si="6"/>
        <v>180.36888162727539</v>
      </c>
      <c r="F56" s="75">
        <f t="shared" si="7"/>
        <v>197.3621624067415</v>
      </c>
      <c r="G56" s="70">
        <f t="shared" si="1"/>
        <v>3397.1639140497969</v>
      </c>
    </row>
    <row r="57" spans="1:7" x14ac:dyDescent="0.25">
      <c r="A57" s="73">
        <f t="shared" si="2"/>
        <v>46569</v>
      </c>
      <c r="B57" s="74">
        <f t="shared" si="3"/>
        <v>43</v>
      </c>
      <c r="C57" s="70">
        <f t="shared" si="4"/>
        <v>3397.1639140497969</v>
      </c>
      <c r="D57" s="75">
        <f t="shared" si="5"/>
        <v>16.136528591736546</v>
      </c>
      <c r="E57" s="75">
        <f t="shared" si="6"/>
        <v>181.22563381500495</v>
      </c>
      <c r="F57" s="75">
        <f t="shared" si="7"/>
        <v>197.3621624067415</v>
      </c>
      <c r="G57" s="70">
        <f t="shared" si="1"/>
        <v>3215.9382802347918</v>
      </c>
    </row>
    <row r="58" spans="1:7" x14ac:dyDescent="0.25">
      <c r="A58" s="73">
        <f t="shared" si="2"/>
        <v>46600</v>
      </c>
      <c r="B58" s="74">
        <f t="shared" si="3"/>
        <v>44</v>
      </c>
      <c r="C58" s="70">
        <f t="shared" si="4"/>
        <v>3215.9382802347918</v>
      </c>
      <c r="D58" s="75">
        <f t="shared" si="5"/>
        <v>15.275706831115274</v>
      </c>
      <c r="E58" s="75">
        <f t="shared" si="6"/>
        <v>182.08645557562622</v>
      </c>
      <c r="F58" s="75">
        <f t="shared" si="7"/>
        <v>197.3621624067415</v>
      </c>
      <c r="G58" s="70">
        <f t="shared" si="1"/>
        <v>3033.8518246591657</v>
      </c>
    </row>
    <row r="59" spans="1:7" x14ac:dyDescent="0.25">
      <c r="A59" s="73">
        <f t="shared" si="2"/>
        <v>46631</v>
      </c>
      <c r="B59" s="74">
        <f t="shared" si="3"/>
        <v>45</v>
      </c>
      <c r="C59" s="70">
        <f t="shared" si="4"/>
        <v>3033.8518246591657</v>
      </c>
      <c r="D59" s="75">
        <f t="shared" si="5"/>
        <v>14.41079616713105</v>
      </c>
      <c r="E59" s="75">
        <f t="shared" si="6"/>
        <v>182.95136623961045</v>
      </c>
      <c r="F59" s="75">
        <f t="shared" si="7"/>
        <v>197.3621624067415</v>
      </c>
      <c r="G59" s="70">
        <f t="shared" si="1"/>
        <v>2850.9004584195554</v>
      </c>
    </row>
    <row r="60" spans="1:7" x14ac:dyDescent="0.25">
      <c r="A60" s="73">
        <f t="shared" si="2"/>
        <v>46661</v>
      </c>
      <c r="B60" s="74">
        <f t="shared" si="3"/>
        <v>46</v>
      </c>
      <c r="C60" s="70">
        <f t="shared" si="4"/>
        <v>2850.9004584195554</v>
      </c>
      <c r="D60" s="75">
        <f t="shared" si="5"/>
        <v>13.541777177492898</v>
      </c>
      <c r="E60" s="75">
        <f t="shared" si="6"/>
        <v>183.82038522924861</v>
      </c>
      <c r="F60" s="75">
        <f t="shared" si="7"/>
        <v>197.3621624067415</v>
      </c>
      <c r="G60" s="70">
        <f t="shared" si="1"/>
        <v>2667.0800731903068</v>
      </c>
    </row>
    <row r="61" spans="1:7" x14ac:dyDescent="0.25">
      <c r="A61" s="73">
        <f t="shared" si="2"/>
        <v>46692</v>
      </c>
      <c r="B61" s="74">
        <f t="shared" si="3"/>
        <v>47</v>
      </c>
      <c r="C61" s="70">
        <f t="shared" si="4"/>
        <v>2667.0800731903068</v>
      </c>
      <c r="D61" s="75">
        <f t="shared" si="5"/>
        <v>12.668630347653968</v>
      </c>
      <c r="E61" s="75">
        <f t="shared" si="6"/>
        <v>184.69353205908754</v>
      </c>
      <c r="F61" s="75">
        <f t="shared" si="7"/>
        <v>197.3621624067415</v>
      </c>
      <c r="G61" s="70">
        <f t="shared" si="1"/>
        <v>2482.3865411312195</v>
      </c>
    </row>
    <row r="62" spans="1:7" x14ac:dyDescent="0.25">
      <c r="A62" s="73">
        <f t="shared" si="2"/>
        <v>46722</v>
      </c>
      <c r="B62" s="74">
        <f t="shared" si="3"/>
        <v>48</v>
      </c>
      <c r="C62" s="70">
        <f t="shared" si="4"/>
        <v>2482.3865411312195</v>
      </c>
      <c r="D62" s="75">
        <f t="shared" si="5"/>
        <v>11.791336070373303</v>
      </c>
      <c r="E62" s="75">
        <f t="shared" si="6"/>
        <v>185.57082633636821</v>
      </c>
      <c r="F62" s="75">
        <f t="shared" si="7"/>
        <v>197.3621624067415</v>
      </c>
      <c r="G62" s="70">
        <f t="shared" si="1"/>
        <v>2296.8157147948514</v>
      </c>
    </row>
    <row r="63" spans="1:7" x14ac:dyDescent="0.25">
      <c r="A63" s="73">
        <f t="shared" si="2"/>
        <v>46753</v>
      </c>
      <c r="B63" s="74">
        <f t="shared" si="3"/>
        <v>49</v>
      </c>
      <c r="C63" s="70">
        <f t="shared" si="4"/>
        <v>2296.8157147948514</v>
      </c>
      <c r="D63" s="75">
        <f t="shared" si="5"/>
        <v>10.909874645275554</v>
      </c>
      <c r="E63" s="75">
        <f t="shared" si="6"/>
        <v>186.45228776146595</v>
      </c>
      <c r="F63" s="75">
        <f t="shared" si="7"/>
        <v>197.3621624067415</v>
      </c>
      <c r="G63" s="70">
        <f t="shared" si="1"/>
        <v>2110.3634270333855</v>
      </c>
    </row>
    <row r="64" spans="1:7" x14ac:dyDescent="0.25">
      <c r="A64" s="73">
        <f t="shared" si="2"/>
        <v>46784</v>
      </c>
      <c r="B64" s="74">
        <f t="shared" si="3"/>
        <v>50</v>
      </c>
      <c r="C64" s="70">
        <f t="shared" si="4"/>
        <v>2110.3634270333855</v>
      </c>
      <c r="D64" s="75">
        <f t="shared" si="5"/>
        <v>10.024226278408589</v>
      </c>
      <c r="E64" s="75">
        <f t="shared" si="6"/>
        <v>187.33793612833293</v>
      </c>
      <c r="F64" s="75">
        <f t="shared" si="7"/>
        <v>197.3621624067415</v>
      </c>
      <c r="G64" s="70">
        <f t="shared" si="1"/>
        <v>1923.0254909050525</v>
      </c>
    </row>
    <row r="65" spans="1:7" x14ac:dyDescent="0.25">
      <c r="A65" s="73">
        <f t="shared" si="2"/>
        <v>46813</v>
      </c>
      <c r="B65" s="74">
        <f t="shared" si="3"/>
        <v>51</v>
      </c>
      <c r="C65" s="70">
        <f t="shared" si="4"/>
        <v>1923.0254909050525</v>
      </c>
      <c r="D65" s="75">
        <f t="shared" si="5"/>
        <v>9.1343710817990083</v>
      </c>
      <c r="E65" s="75">
        <f t="shared" si="6"/>
        <v>188.22779132494247</v>
      </c>
      <c r="F65" s="75">
        <f t="shared" si="7"/>
        <v>197.36216240674148</v>
      </c>
      <c r="G65" s="70">
        <f t="shared" si="1"/>
        <v>1734.79769958011</v>
      </c>
    </row>
    <row r="66" spans="1:7" x14ac:dyDescent="0.25">
      <c r="A66" s="73">
        <f t="shared" si="2"/>
        <v>46844</v>
      </c>
      <c r="B66" s="74">
        <f t="shared" si="3"/>
        <v>52</v>
      </c>
      <c r="C66" s="70">
        <f t="shared" si="4"/>
        <v>1734.79769958011</v>
      </c>
      <c r="D66" s="75">
        <f t="shared" si="5"/>
        <v>8.2402890730055329</v>
      </c>
      <c r="E66" s="75">
        <f t="shared" si="6"/>
        <v>189.12187333373595</v>
      </c>
      <c r="F66" s="75">
        <f t="shared" si="7"/>
        <v>197.36216240674148</v>
      </c>
      <c r="G66" s="70">
        <f t="shared" si="1"/>
        <v>1545.6758262463741</v>
      </c>
    </row>
    <row r="67" spans="1:7" x14ac:dyDescent="0.25">
      <c r="A67" s="73">
        <f t="shared" si="2"/>
        <v>46874</v>
      </c>
      <c r="B67" s="74">
        <f t="shared" si="3"/>
        <v>53</v>
      </c>
      <c r="C67" s="70">
        <f t="shared" si="4"/>
        <v>1545.6758262463741</v>
      </c>
      <c r="D67" s="75">
        <f t="shared" si="5"/>
        <v>7.3419601746702865</v>
      </c>
      <c r="E67" s="75">
        <f t="shared" si="6"/>
        <v>190.0202022320712</v>
      </c>
      <c r="F67" s="75">
        <f t="shared" si="7"/>
        <v>197.36216240674148</v>
      </c>
      <c r="G67" s="70">
        <f t="shared" si="1"/>
        <v>1355.6556240143029</v>
      </c>
    </row>
    <row r="68" spans="1:7" x14ac:dyDescent="0.25">
      <c r="A68" s="73">
        <f t="shared" si="2"/>
        <v>46905</v>
      </c>
      <c r="B68" s="74">
        <f t="shared" si="3"/>
        <v>54</v>
      </c>
      <c r="C68" s="70">
        <f t="shared" si="4"/>
        <v>1355.6556240143029</v>
      </c>
      <c r="D68" s="75">
        <f t="shared" si="5"/>
        <v>6.4393642140679477</v>
      </c>
      <c r="E68" s="75">
        <f t="shared" si="6"/>
        <v>190.92279819267355</v>
      </c>
      <c r="F68" s="75">
        <f t="shared" si="7"/>
        <v>197.3621624067415</v>
      </c>
      <c r="G68" s="70">
        <f t="shared" si="1"/>
        <v>1164.7328258216294</v>
      </c>
    </row>
    <row r="69" spans="1:7" x14ac:dyDescent="0.25">
      <c r="A69" s="73">
        <f t="shared" si="2"/>
        <v>46935</v>
      </c>
      <c r="B69" s="74">
        <f t="shared" si="3"/>
        <v>55</v>
      </c>
      <c r="C69" s="70">
        <f t="shared" si="4"/>
        <v>1164.7328258216294</v>
      </c>
      <c r="D69" s="75">
        <f t="shared" si="5"/>
        <v>5.5324809226527494</v>
      </c>
      <c r="E69" s="75">
        <f t="shared" si="6"/>
        <v>191.82968148408875</v>
      </c>
      <c r="F69" s="75">
        <f t="shared" si="7"/>
        <v>197.3621624067415</v>
      </c>
      <c r="G69" s="70">
        <f t="shared" si="1"/>
        <v>972.90314433754065</v>
      </c>
    </row>
    <row r="70" spans="1:7" x14ac:dyDescent="0.25">
      <c r="A70" s="73">
        <f t="shared" si="2"/>
        <v>46966</v>
      </c>
      <c r="B70" s="74">
        <f t="shared" si="3"/>
        <v>56</v>
      </c>
      <c r="C70" s="70">
        <f t="shared" si="4"/>
        <v>972.90314433754065</v>
      </c>
      <c r="D70" s="75">
        <f t="shared" si="5"/>
        <v>4.6212899356033272</v>
      </c>
      <c r="E70" s="75">
        <f t="shared" si="6"/>
        <v>192.74087247113818</v>
      </c>
      <c r="F70" s="75">
        <f t="shared" si="7"/>
        <v>197.3621624067415</v>
      </c>
      <c r="G70" s="70">
        <f t="shared" si="1"/>
        <v>780.16227186640253</v>
      </c>
    </row>
    <row r="71" spans="1:7" x14ac:dyDescent="0.25">
      <c r="A71" s="73">
        <f t="shared" si="2"/>
        <v>46997</v>
      </c>
      <c r="B71" s="74">
        <f t="shared" si="3"/>
        <v>57</v>
      </c>
      <c r="C71" s="70">
        <f t="shared" si="4"/>
        <v>780.16227186640253</v>
      </c>
      <c r="D71" s="75">
        <f t="shared" si="5"/>
        <v>3.705770791365421</v>
      </c>
      <c r="E71" s="75">
        <f t="shared" si="6"/>
        <v>193.65639161537609</v>
      </c>
      <c r="F71" s="75">
        <f t="shared" si="7"/>
        <v>197.3621624067415</v>
      </c>
      <c r="G71" s="70">
        <f t="shared" si="1"/>
        <v>586.50588025102638</v>
      </c>
    </row>
    <row r="72" spans="1:7" x14ac:dyDescent="0.25">
      <c r="A72" s="73">
        <f t="shared" si="2"/>
        <v>47027</v>
      </c>
      <c r="B72" s="74">
        <f t="shared" si="3"/>
        <v>58</v>
      </c>
      <c r="C72" s="70">
        <f t="shared" si="4"/>
        <v>586.50588025102638</v>
      </c>
      <c r="D72" s="75">
        <f t="shared" si="5"/>
        <v>2.7859029311923846</v>
      </c>
      <c r="E72" s="75">
        <f t="shared" si="6"/>
        <v>194.57625947554914</v>
      </c>
      <c r="F72" s="75">
        <f t="shared" si="7"/>
        <v>197.36216240674153</v>
      </c>
      <c r="G72" s="70">
        <f t="shared" si="1"/>
        <v>391.92962077547725</v>
      </c>
    </row>
    <row r="73" spans="1:7" x14ac:dyDescent="0.25">
      <c r="A73" s="73">
        <f t="shared" si="2"/>
        <v>47058</v>
      </c>
      <c r="B73" s="74">
        <f t="shared" si="3"/>
        <v>59</v>
      </c>
      <c r="C73" s="70">
        <f t="shared" si="4"/>
        <v>391.92962077547725</v>
      </c>
      <c r="D73" s="75">
        <f t="shared" si="5"/>
        <v>1.861665698683526</v>
      </c>
      <c r="E73" s="75">
        <f t="shared" si="6"/>
        <v>195.50049670805797</v>
      </c>
      <c r="F73" s="75">
        <f t="shared" si="7"/>
        <v>197.3621624067415</v>
      </c>
      <c r="G73" s="70">
        <f t="shared" si="1"/>
        <v>196.42912406741928</v>
      </c>
    </row>
    <row r="74" spans="1:7" x14ac:dyDescent="0.25">
      <c r="A74" s="73">
        <f t="shared" si="2"/>
        <v>47088</v>
      </c>
      <c r="B74" s="74">
        <f t="shared" si="3"/>
        <v>60</v>
      </c>
      <c r="C74" s="70">
        <f t="shared" si="4"/>
        <v>196.42912406741928</v>
      </c>
      <c r="D74" s="75">
        <f t="shared" si="5"/>
        <v>0.93303833932025082</v>
      </c>
      <c r="E74" s="75">
        <f t="shared" si="6"/>
        <v>196.42912406742124</v>
      </c>
      <c r="F74" s="75">
        <f t="shared" si="7"/>
        <v>197.3621624067415</v>
      </c>
      <c r="G74" s="70">
        <f t="shared" si="1"/>
        <v>-1.9610979506978765E-12</v>
      </c>
    </row>
    <row r="75" spans="1:7" x14ac:dyDescent="0.25">
      <c r="A75" s="73"/>
      <c r="B75" s="74"/>
      <c r="C75" s="70"/>
      <c r="D75" s="75"/>
      <c r="E75" s="75"/>
      <c r="F75" s="75"/>
      <c r="G75" s="70"/>
    </row>
    <row r="76" spans="1:7" x14ac:dyDescent="0.25">
      <c r="A76" s="73"/>
      <c r="B76" s="74"/>
      <c r="C76" s="70"/>
      <c r="D76" s="75"/>
      <c r="E76" s="75"/>
      <c r="F76" s="75"/>
      <c r="G76" s="70"/>
    </row>
    <row r="77" spans="1:7" x14ac:dyDescent="0.25">
      <c r="A77" s="73"/>
      <c r="B77" s="74"/>
      <c r="C77" s="70"/>
      <c r="D77" s="75"/>
      <c r="E77" s="75"/>
      <c r="F77" s="75"/>
      <c r="G77" s="70"/>
    </row>
    <row r="78" spans="1:7" x14ac:dyDescent="0.25">
      <c r="A78" s="73"/>
      <c r="B78" s="74"/>
      <c r="C78" s="70"/>
      <c r="D78" s="75"/>
      <c r="E78" s="75"/>
      <c r="F78" s="75"/>
      <c r="G78" s="70"/>
    </row>
    <row r="79" spans="1:7" x14ac:dyDescent="0.25">
      <c r="A79" s="73"/>
      <c r="B79" s="74"/>
      <c r="C79" s="70"/>
      <c r="D79" s="75"/>
      <c r="E79" s="75"/>
      <c r="F79" s="75"/>
      <c r="G79" s="70"/>
    </row>
    <row r="80" spans="1:7" x14ac:dyDescent="0.25">
      <c r="A80" s="73"/>
      <c r="B80" s="74"/>
      <c r="C80" s="70"/>
      <c r="D80" s="75"/>
      <c r="E80" s="75"/>
      <c r="F80" s="75"/>
      <c r="G80" s="70"/>
    </row>
    <row r="81" spans="1:7" x14ac:dyDescent="0.25">
      <c r="A81" s="73"/>
      <c r="B81" s="74"/>
      <c r="C81" s="70"/>
      <c r="D81" s="75"/>
      <c r="E81" s="75"/>
      <c r="F81" s="75"/>
      <c r="G81" s="70"/>
    </row>
    <row r="82" spans="1:7" x14ac:dyDescent="0.25">
      <c r="A82" s="73"/>
      <c r="B82" s="74"/>
      <c r="C82" s="70"/>
      <c r="D82" s="75"/>
      <c r="E82" s="75"/>
      <c r="F82" s="75"/>
      <c r="G82" s="70"/>
    </row>
    <row r="83" spans="1:7" x14ac:dyDescent="0.25">
      <c r="A83" s="73"/>
      <c r="B83" s="74"/>
      <c r="C83" s="70"/>
      <c r="D83" s="75"/>
      <c r="E83" s="75"/>
      <c r="F83" s="75"/>
      <c r="G83" s="70"/>
    </row>
    <row r="84" spans="1:7" x14ac:dyDescent="0.25">
      <c r="A84" s="73"/>
      <c r="B84" s="74"/>
      <c r="C84" s="70"/>
      <c r="D84" s="75"/>
      <c r="E84" s="75"/>
      <c r="F84" s="75"/>
      <c r="G84" s="70"/>
    </row>
    <row r="85" spans="1:7" x14ac:dyDescent="0.25">
      <c r="A85" s="73"/>
      <c r="B85" s="74"/>
      <c r="C85" s="70"/>
      <c r="D85" s="75"/>
      <c r="E85" s="75"/>
      <c r="F85" s="75"/>
      <c r="G85" s="70"/>
    </row>
    <row r="86" spans="1:7" x14ac:dyDescent="0.25">
      <c r="A86" s="73"/>
      <c r="B86" s="74"/>
      <c r="C86" s="70"/>
      <c r="D86" s="75"/>
      <c r="E86" s="75"/>
      <c r="F86" s="75"/>
      <c r="G86" s="70"/>
    </row>
    <row r="87" spans="1:7" x14ac:dyDescent="0.25">
      <c r="A87" s="73"/>
      <c r="B87" s="74"/>
      <c r="C87" s="70"/>
      <c r="D87" s="75"/>
      <c r="E87" s="75"/>
      <c r="F87" s="75"/>
      <c r="G87" s="70"/>
    </row>
    <row r="88" spans="1:7" x14ac:dyDescent="0.25">
      <c r="A88" s="73"/>
      <c r="B88" s="74"/>
      <c r="C88" s="70"/>
      <c r="D88" s="75"/>
      <c r="E88" s="75"/>
      <c r="F88" s="75"/>
      <c r="G88" s="70"/>
    </row>
    <row r="89" spans="1:7" x14ac:dyDescent="0.25">
      <c r="A89" s="73"/>
      <c r="B89" s="74"/>
      <c r="C89" s="70"/>
      <c r="D89" s="75"/>
      <c r="E89" s="75"/>
      <c r="F89" s="75"/>
      <c r="G89" s="70"/>
    </row>
    <row r="90" spans="1:7" x14ac:dyDescent="0.25">
      <c r="A90" s="73"/>
      <c r="B90" s="74"/>
      <c r="C90" s="70"/>
      <c r="D90" s="75"/>
      <c r="E90" s="75"/>
      <c r="F90" s="75"/>
      <c r="G90" s="70"/>
    </row>
    <row r="91" spans="1:7" x14ac:dyDescent="0.25">
      <c r="A91" s="73"/>
      <c r="B91" s="74"/>
      <c r="C91" s="70"/>
      <c r="D91" s="75"/>
      <c r="E91" s="75"/>
      <c r="F91" s="75"/>
      <c r="G91" s="70"/>
    </row>
    <row r="92" spans="1:7" x14ac:dyDescent="0.25">
      <c r="A92" s="73"/>
      <c r="B92" s="74"/>
      <c r="C92" s="70"/>
      <c r="D92" s="75"/>
      <c r="E92" s="75"/>
      <c r="F92" s="75"/>
      <c r="G92" s="70"/>
    </row>
    <row r="93" spans="1:7" x14ac:dyDescent="0.25">
      <c r="A93" s="73"/>
      <c r="B93" s="74"/>
      <c r="C93" s="70"/>
      <c r="D93" s="75"/>
      <c r="E93" s="75"/>
      <c r="F93" s="75"/>
      <c r="G93" s="70"/>
    </row>
    <row r="94" spans="1:7" x14ac:dyDescent="0.25">
      <c r="A94" s="73"/>
      <c r="B94" s="74"/>
      <c r="C94" s="70"/>
      <c r="D94" s="75"/>
      <c r="E94" s="75"/>
      <c r="F94" s="75"/>
      <c r="G94" s="70"/>
    </row>
    <row r="95" spans="1:7" x14ac:dyDescent="0.25">
      <c r="A95" s="73"/>
      <c r="B95" s="74"/>
      <c r="C95" s="70"/>
      <c r="D95" s="75"/>
      <c r="E95" s="75"/>
      <c r="F95" s="75"/>
      <c r="G95" s="70"/>
    </row>
    <row r="96" spans="1:7" x14ac:dyDescent="0.25">
      <c r="A96" s="73"/>
      <c r="B96" s="74"/>
      <c r="C96" s="70"/>
      <c r="D96" s="75"/>
      <c r="E96" s="75"/>
      <c r="F96" s="75"/>
      <c r="G96" s="70"/>
    </row>
    <row r="97" spans="1:7" x14ac:dyDescent="0.25">
      <c r="A97" s="73"/>
      <c r="B97" s="74"/>
      <c r="C97" s="70"/>
      <c r="D97" s="75"/>
      <c r="E97" s="75"/>
      <c r="F97" s="75"/>
      <c r="G97" s="70"/>
    </row>
    <row r="98" spans="1:7" x14ac:dyDescent="0.25">
      <c r="A98" s="73"/>
      <c r="B98" s="74"/>
      <c r="C98" s="70"/>
      <c r="D98" s="75"/>
      <c r="E98" s="75"/>
      <c r="F98" s="75"/>
      <c r="G98" s="70"/>
    </row>
    <row r="99" spans="1:7" x14ac:dyDescent="0.25">
      <c r="A99" s="73"/>
      <c r="B99" s="74"/>
      <c r="C99" s="70"/>
      <c r="D99" s="75"/>
      <c r="E99" s="75"/>
      <c r="F99" s="75"/>
      <c r="G99" s="70"/>
    </row>
    <row r="100" spans="1:7" x14ac:dyDescent="0.25">
      <c r="A100" s="73"/>
      <c r="B100" s="74"/>
      <c r="C100" s="70"/>
      <c r="D100" s="75"/>
      <c r="E100" s="75"/>
      <c r="F100" s="75"/>
      <c r="G100" s="70"/>
    </row>
    <row r="101" spans="1:7" x14ac:dyDescent="0.25">
      <c r="A101" s="73"/>
      <c r="B101" s="74"/>
      <c r="C101" s="70"/>
      <c r="D101" s="75"/>
      <c r="E101" s="75"/>
      <c r="F101" s="75"/>
      <c r="G101" s="70"/>
    </row>
    <row r="102" spans="1:7" x14ac:dyDescent="0.25">
      <c r="A102" s="73"/>
      <c r="B102" s="74"/>
      <c r="C102" s="70"/>
      <c r="D102" s="75"/>
      <c r="E102" s="75"/>
      <c r="F102" s="75"/>
      <c r="G102" s="70"/>
    </row>
    <row r="103" spans="1:7" x14ac:dyDescent="0.25">
      <c r="A103" s="73"/>
      <c r="B103" s="74"/>
      <c r="C103" s="70"/>
      <c r="D103" s="75"/>
      <c r="E103" s="75"/>
      <c r="F103" s="75"/>
      <c r="G103" s="70"/>
    </row>
    <row r="104" spans="1:7" x14ac:dyDescent="0.25">
      <c r="A104" s="73"/>
      <c r="B104" s="74"/>
      <c r="C104" s="70"/>
      <c r="D104" s="75"/>
      <c r="E104" s="75"/>
      <c r="F104" s="75"/>
      <c r="G104" s="70"/>
    </row>
    <row r="105" spans="1:7" x14ac:dyDescent="0.25">
      <c r="A105" s="73"/>
      <c r="B105" s="74"/>
      <c r="C105" s="70"/>
      <c r="D105" s="75"/>
      <c r="E105" s="75"/>
      <c r="F105" s="75"/>
      <c r="G105" s="70"/>
    </row>
    <row r="106" spans="1:7" x14ac:dyDescent="0.25">
      <c r="A106" s="73"/>
      <c r="B106" s="74"/>
      <c r="C106" s="70"/>
      <c r="D106" s="75"/>
      <c r="E106" s="75"/>
      <c r="F106" s="75"/>
      <c r="G106" s="70"/>
    </row>
    <row r="107" spans="1:7" x14ac:dyDescent="0.25">
      <c r="A107" s="73"/>
      <c r="B107" s="74"/>
      <c r="C107" s="70"/>
      <c r="D107" s="75"/>
      <c r="E107" s="75"/>
      <c r="F107" s="75"/>
      <c r="G107" s="70"/>
    </row>
    <row r="108" spans="1:7" x14ac:dyDescent="0.25">
      <c r="A108" s="73"/>
      <c r="B108" s="74"/>
      <c r="C108" s="70"/>
      <c r="D108" s="75"/>
      <c r="E108" s="75"/>
      <c r="F108" s="75"/>
      <c r="G108" s="70"/>
    </row>
    <row r="109" spans="1:7" x14ac:dyDescent="0.25">
      <c r="A109" s="73"/>
      <c r="B109" s="74"/>
      <c r="C109" s="70"/>
      <c r="D109" s="75"/>
      <c r="E109" s="75"/>
      <c r="F109" s="75"/>
      <c r="G109" s="70"/>
    </row>
    <row r="110" spans="1:7" x14ac:dyDescent="0.25">
      <c r="A110" s="73"/>
      <c r="B110" s="74"/>
      <c r="C110" s="70"/>
      <c r="D110" s="75"/>
      <c r="E110" s="75"/>
      <c r="F110" s="75"/>
      <c r="G110" s="70"/>
    </row>
    <row r="111" spans="1:7" x14ac:dyDescent="0.25">
      <c r="A111" s="73"/>
      <c r="B111" s="74"/>
      <c r="C111" s="70"/>
      <c r="D111" s="75"/>
      <c r="E111" s="75"/>
      <c r="F111" s="75"/>
      <c r="G111" s="70"/>
    </row>
    <row r="112" spans="1:7" x14ac:dyDescent="0.25">
      <c r="A112" s="73"/>
      <c r="B112" s="74"/>
      <c r="C112" s="70"/>
      <c r="D112" s="75"/>
      <c r="E112" s="75"/>
      <c r="F112" s="75"/>
      <c r="G112" s="70"/>
    </row>
    <row r="113" spans="1:7" x14ac:dyDescent="0.25">
      <c r="A113" s="73"/>
      <c r="B113" s="74"/>
      <c r="C113" s="70"/>
      <c r="D113" s="75"/>
      <c r="E113" s="75"/>
      <c r="F113" s="75"/>
      <c r="G113" s="70"/>
    </row>
    <row r="114" spans="1:7" x14ac:dyDescent="0.25">
      <c r="A114" s="73"/>
      <c r="B114" s="74"/>
      <c r="C114" s="70"/>
      <c r="D114" s="75"/>
      <c r="E114" s="75"/>
      <c r="F114" s="75"/>
      <c r="G114" s="70"/>
    </row>
    <row r="115" spans="1:7" x14ac:dyDescent="0.25">
      <c r="A115" s="73"/>
      <c r="B115" s="74"/>
      <c r="C115" s="70"/>
      <c r="D115" s="75"/>
      <c r="E115" s="75"/>
      <c r="F115" s="75"/>
      <c r="G115" s="70"/>
    </row>
    <row r="116" spans="1:7" x14ac:dyDescent="0.25">
      <c r="A116" s="73"/>
      <c r="B116" s="74"/>
      <c r="C116" s="70"/>
      <c r="D116" s="75"/>
      <c r="E116" s="75"/>
      <c r="F116" s="75"/>
      <c r="G116" s="70"/>
    </row>
    <row r="117" spans="1:7" x14ac:dyDescent="0.25">
      <c r="A117" s="73"/>
      <c r="B117" s="74"/>
      <c r="C117" s="70"/>
      <c r="D117" s="75"/>
      <c r="E117" s="75"/>
      <c r="F117" s="75"/>
      <c r="G117" s="70"/>
    </row>
    <row r="118" spans="1:7" x14ac:dyDescent="0.25">
      <c r="A118" s="73"/>
      <c r="B118" s="74"/>
      <c r="C118" s="70"/>
      <c r="D118" s="75"/>
      <c r="E118" s="75"/>
      <c r="F118" s="75"/>
      <c r="G118" s="70"/>
    </row>
    <row r="119" spans="1:7" x14ac:dyDescent="0.25">
      <c r="A119" s="73"/>
      <c r="B119" s="74"/>
      <c r="C119" s="70"/>
      <c r="D119" s="75"/>
      <c r="E119" s="75"/>
      <c r="F119" s="75"/>
      <c r="G119" s="70"/>
    </row>
    <row r="120" spans="1:7" x14ac:dyDescent="0.25">
      <c r="A120" s="73"/>
      <c r="B120" s="74"/>
      <c r="C120" s="70"/>
      <c r="D120" s="75"/>
      <c r="E120" s="75"/>
      <c r="F120" s="75"/>
      <c r="G120" s="70"/>
    </row>
    <row r="121" spans="1:7" x14ac:dyDescent="0.25">
      <c r="A121" s="73"/>
      <c r="B121" s="74"/>
      <c r="C121" s="70"/>
      <c r="D121" s="75"/>
      <c r="E121" s="75"/>
      <c r="F121" s="75"/>
      <c r="G121" s="70"/>
    </row>
    <row r="122" spans="1:7" x14ac:dyDescent="0.25">
      <c r="A122" s="73"/>
      <c r="B122" s="74"/>
      <c r="C122" s="70"/>
      <c r="D122" s="75"/>
      <c r="E122" s="75"/>
      <c r="F122" s="75"/>
      <c r="G122" s="70"/>
    </row>
    <row r="123" spans="1:7" x14ac:dyDescent="0.25">
      <c r="A123" s="73"/>
      <c r="B123" s="74"/>
      <c r="C123" s="70"/>
      <c r="D123" s="75"/>
      <c r="E123" s="75"/>
      <c r="F123" s="75"/>
      <c r="G123" s="70"/>
    </row>
    <row r="124" spans="1:7" x14ac:dyDescent="0.25">
      <c r="A124" s="73"/>
      <c r="B124" s="74"/>
      <c r="C124" s="70"/>
      <c r="D124" s="75"/>
      <c r="E124" s="75"/>
      <c r="F124" s="75"/>
      <c r="G124" s="70"/>
    </row>
    <row r="125" spans="1:7" x14ac:dyDescent="0.25">
      <c r="A125" s="73"/>
      <c r="B125" s="74"/>
      <c r="C125" s="70"/>
      <c r="D125" s="75"/>
      <c r="E125" s="75"/>
      <c r="F125" s="75"/>
      <c r="G125" s="70"/>
    </row>
    <row r="126" spans="1:7" x14ac:dyDescent="0.25">
      <c r="A126" s="73"/>
      <c r="B126" s="74"/>
      <c r="C126" s="70"/>
      <c r="D126" s="75"/>
      <c r="E126" s="75"/>
      <c r="F126" s="75"/>
      <c r="G126" s="70"/>
    </row>
    <row r="127" spans="1:7" x14ac:dyDescent="0.25">
      <c r="A127" s="73"/>
      <c r="B127" s="74"/>
      <c r="C127" s="70"/>
      <c r="D127" s="75"/>
      <c r="E127" s="75"/>
      <c r="F127" s="75"/>
      <c r="G127" s="70"/>
    </row>
    <row r="128" spans="1:7" x14ac:dyDescent="0.25">
      <c r="A128" s="73"/>
      <c r="B128" s="74"/>
      <c r="C128" s="70"/>
      <c r="D128" s="75"/>
      <c r="E128" s="75"/>
      <c r="F128" s="75"/>
      <c r="G128" s="70"/>
    </row>
    <row r="129" spans="1:7" x14ac:dyDescent="0.25">
      <c r="A129" s="73"/>
      <c r="B129" s="74"/>
      <c r="C129" s="70"/>
      <c r="D129" s="75"/>
      <c r="E129" s="75"/>
      <c r="F129" s="75"/>
      <c r="G129" s="70"/>
    </row>
    <row r="130" spans="1:7" x14ac:dyDescent="0.25">
      <c r="A130" s="73"/>
      <c r="B130" s="74"/>
      <c r="C130" s="70"/>
      <c r="D130" s="75"/>
      <c r="E130" s="75"/>
      <c r="F130" s="75"/>
      <c r="G130" s="70"/>
    </row>
    <row r="131" spans="1:7" x14ac:dyDescent="0.25">
      <c r="A131" s="73"/>
      <c r="B131" s="74"/>
      <c r="C131" s="70"/>
      <c r="D131" s="75"/>
      <c r="E131" s="75"/>
      <c r="F131" s="75"/>
      <c r="G131" s="70"/>
    </row>
    <row r="132" spans="1:7" x14ac:dyDescent="0.25">
      <c r="A132" s="73"/>
      <c r="B132" s="74"/>
      <c r="C132" s="70"/>
      <c r="D132" s="75"/>
      <c r="E132" s="75"/>
      <c r="F132" s="75"/>
      <c r="G132" s="70"/>
    </row>
    <row r="133" spans="1:7" x14ac:dyDescent="0.25">
      <c r="A133" s="73"/>
      <c r="B133" s="74"/>
      <c r="C133" s="70"/>
      <c r="D133" s="75"/>
      <c r="E133" s="75"/>
      <c r="F133" s="75"/>
      <c r="G133" s="70"/>
    </row>
    <row r="134" spans="1:7" x14ac:dyDescent="0.25">
      <c r="A134" s="73"/>
      <c r="B134" s="74"/>
      <c r="C134" s="70"/>
      <c r="D134" s="75"/>
      <c r="E134" s="75"/>
      <c r="F134" s="75"/>
      <c r="G134" s="7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0C1E66C1C12A5448E2DE15E59C4812C" ma:contentTypeVersion="16" ma:contentTypeDescription="Create a new document." ma:contentTypeScope="" ma:versionID="efcef6f8485b4785fb830dd5888b8fa2">
  <xsd:schema xmlns:xsd="http://www.w3.org/2001/XMLSchema" xmlns:xs="http://www.w3.org/2001/XMLSchema" xmlns:p="http://schemas.microsoft.com/office/2006/metadata/properties" xmlns:ns2="a4634551-c501-4e5e-ac96-dde1e0c9b252" xmlns:ns3="4295b89e-2911-42f0-a767-8ca596d6842f" xmlns:ns4="d65e48b5-f38d-431e-9b4f-47403bf4583f" targetNamespace="http://schemas.microsoft.com/office/2006/metadata/properties" ma:root="true" ma:fieldsID="4a961b49b7300377d410957567efa52c" ns2:_="" ns3:_="" ns4:_="">
    <xsd:import namespace="a4634551-c501-4e5e-ac96-dde1e0c9b252"/>
    <xsd:import namespace="4295b89e-2911-42f0-a767-8ca596d6842f"/>
    <xsd:import namespace="d65e48b5-f38d-431e-9b4f-47403bf4583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DateTaken" minOccurs="0"/>
                <xsd:element ref="ns2:MediaServiceOCR" minOccurs="0"/>
                <xsd:element ref="ns2:MediaServiceLocation" minOccurs="0"/>
                <xsd:element ref="ns2:MediaServiceAutoKeyPoints" minOccurs="0"/>
                <xsd:element ref="ns2:MediaServiceKeyPoints" minOccurs="0"/>
                <xsd:element ref="ns2:lcf76f155ced4ddcb4097134ff3c332f" minOccurs="0"/>
                <xsd:element ref="ns4: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4634551-c501-4e5e-ac96-dde1e0c9b25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9152c253-cc97-469a-b060-6a654a5fa360"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295b89e-2911-42f0-a767-8ca596d6842f"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65e48b5-f38d-431e-9b4f-47403bf4583f"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39f0a335-b720-4e26-a4a7-a217cccbf65c}" ma:internalName="TaxCatchAll" ma:showField="CatchAllData" ma:web="d65e48b5-f38d-431e-9b4f-47403bf4583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d65e48b5-f38d-431e-9b4f-47403bf4583f" xsi:nil="true"/>
    <lcf76f155ced4ddcb4097134ff3c332f xmlns="a4634551-c501-4e5e-ac96-dde1e0c9b252">
      <Terms xmlns="http://schemas.microsoft.com/office/infopath/2007/PartnerControls"/>
    </lcf76f155ced4ddcb4097134ff3c332f>
  </documentManagement>
</p:properties>
</file>

<file path=customXml/item3.xml><?xml version="1.0" encoding="utf-8"?>
<LongProperties xmlns="http://schemas.microsoft.com/office/2006/metadata/long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A56AA63-B22C-4B60-B9B7-CFB85DF9612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4634551-c501-4e5e-ac96-dde1e0c9b252"/>
    <ds:schemaRef ds:uri="4295b89e-2911-42f0-a767-8ca596d6842f"/>
    <ds:schemaRef ds:uri="d65e48b5-f38d-431e-9b4f-47403bf4583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9BBD20D-3BE7-444E-B5AE-0481F25A5315}">
  <ds:schemaRefs>
    <ds:schemaRef ds:uri="http://schemas.microsoft.com/office/2006/metadata/properties"/>
    <ds:schemaRef ds:uri="http://schemas.microsoft.com/office/infopath/2007/PartnerControls"/>
    <ds:schemaRef ds:uri="d65e48b5-f38d-431e-9b4f-47403bf4583f"/>
    <ds:schemaRef ds:uri="a4634551-c501-4e5e-ac96-dde1e0c9b252"/>
  </ds:schemaRefs>
</ds:datastoreItem>
</file>

<file path=customXml/itemProps3.xml><?xml version="1.0" encoding="utf-8"?>
<ds:datastoreItem xmlns:ds="http://schemas.openxmlformats.org/officeDocument/2006/customXml" ds:itemID="{2EF27AF7-96C8-468D-BDEC-BF4FBC6A3E85}">
  <ds:schemaRefs>
    <ds:schemaRef ds:uri="http://schemas.microsoft.com/office/2006/metadata/longProperties"/>
  </ds:schemaRefs>
</ds:datastoreItem>
</file>

<file path=customXml/itemProps4.xml><?xml version="1.0" encoding="utf-8"?>
<ds:datastoreItem xmlns:ds="http://schemas.openxmlformats.org/officeDocument/2006/customXml" ds:itemID="{91A83B65-561B-4064-902D-7F25125357D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Töölehed</vt:lpstr>
      </vt:variant>
      <vt:variant>
        <vt:i4>3</vt:i4>
      </vt:variant>
    </vt:vector>
  </HeadingPairs>
  <TitlesOfParts>
    <vt:vector size="3" baseType="lpstr">
      <vt:lpstr>Lisa 3</vt:lpstr>
      <vt:lpstr>Annuiteetgraafik BIL</vt:lpstr>
      <vt:lpstr>Annuiteetgraafik PP (lisa 6.1)</vt:lpstr>
    </vt:vector>
  </TitlesOfParts>
  <Manager/>
  <Company>Riigi Kinnisvara AS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RKAS</dc:creator>
  <cp:keywords/>
  <dc:description/>
  <cp:lastModifiedBy>Kristel Marksalu</cp:lastModifiedBy>
  <cp:revision/>
  <dcterms:created xsi:type="dcterms:W3CDTF">2009-11-20T06:24:07Z</dcterms:created>
  <dcterms:modified xsi:type="dcterms:W3CDTF">2024-04-22T11:13:00Z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aldkond">
    <vt:lpwstr>Normdokumendid</vt:lpwstr>
  </property>
  <property fmtid="{D5CDD505-2E9C-101B-9397-08002B2CF9AE}" pid="3" name="ContentType">
    <vt:lpwstr>Dokument</vt:lpwstr>
  </property>
  <property fmtid="{D5CDD505-2E9C-101B-9397-08002B2CF9AE}" pid="4" name="PROOV">
    <vt:lpwstr/>
  </property>
  <property fmtid="{D5CDD505-2E9C-101B-9397-08002B2CF9AE}" pid="5" name="PROOV2">
    <vt:lpwstr/>
  </property>
  <property fmtid="{D5CDD505-2E9C-101B-9397-08002B2CF9AE}" pid="6" name="ContentTypeId">
    <vt:lpwstr>0x01010040C1E66C1C12A5448E2DE15E59C4812C</vt:lpwstr>
  </property>
  <property fmtid="{D5CDD505-2E9C-101B-9397-08002B2CF9AE}" pid="7" name="MediaServiceImageTags">
    <vt:lpwstr/>
  </property>
</Properties>
</file>